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ource For Siouxland\2024 Data Sheets\"/>
    </mc:Choice>
  </mc:AlternateContent>
  <xr:revisionPtr revIDLastSave="0" documentId="13_ncr:1_{E9F9C4F4-51B6-48B4-8FAC-5A87322EA101}" xr6:coauthVersionLast="47" xr6:coauthVersionMax="47" xr10:uidLastSave="{00000000-0000-0000-0000-000000000000}"/>
  <bookViews>
    <workbookView xWindow="-108" yWindow="-108" windowWidth="23256" windowHeight="12456" tabRatio="586" xr2:uid="{F50FC0D9-8B2C-4DC9-A881-6BF9208B5EF1}"/>
  </bookViews>
  <sheets>
    <sheet name="Safet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8" i="1" l="1"/>
  <c r="I53" i="1"/>
  <c r="I64" i="1"/>
  <c r="I158" i="1"/>
  <c r="H158" i="1"/>
  <c r="G158" i="1"/>
  <c r="F158" i="1"/>
  <c r="E158" i="1"/>
  <c r="D158" i="1"/>
  <c r="I157" i="1"/>
  <c r="H157" i="1"/>
  <c r="G157" i="1"/>
  <c r="F157" i="1"/>
  <c r="E157" i="1"/>
  <c r="D157" i="1"/>
  <c r="I156" i="1"/>
  <c r="H156" i="1"/>
  <c r="G156" i="1"/>
  <c r="F156" i="1"/>
  <c r="E156" i="1"/>
  <c r="D156" i="1"/>
  <c r="I155" i="1"/>
  <c r="H155" i="1"/>
  <c r="G155" i="1"/>
  <c r="F155" i="1"/>
  <c r="E155" i="1"/>
  <c r="D155" i="1"/>
  <c r="I154" i="1"/>
  <c r="H154" i="1"/>
  <c r="G154" i="1"/>
  <c r="F154" i="1"/>
  <c r="E154" i="1"/>
  <c r="D154" i="1"/>
  <c r="I153" i="1"/>
  <c r="H153" i="1"/>
  <c r="G153" i="1"/>
  <c r="F153" i="1"/>
  <c r="E153" i="1"/>
  <c r="D153" i="1"/>
  <c r="I152" i="1"/>
  <c r="H152" i="1"/>
  <c r="G152" i="1"/>
  <c r="F152" i="1"/>
  <c r="E152" i="1"/>
  <c r="D152" i="1"/>
  <c r="I151" i="1"/>
  <c r="H151" i="1"/>
  <c r="G151" i="1"/>
  <c r="F151" i="1"/>
  <c r="E151" i="1"/>
  <c r="D151" i="1"/>
  <c r="I150" i="1"/>
  <c r="H150" i="1"/>
  <c r="I149" i="1"/>
  <c r="H149" i="1"/>
  <c r="G149" i="1"/>
  <c r="F149" i="1"/>
  <c r="E149" i="1"/>
  <c r="D149" i="1"/>
  <c r="I148" i="1"/>
  <c r="H148" i="1"/>
  <c r="G148" i="1"/>
  <c r="F148" i="1"/>
  <c r="E148" i="1"/>
  <c r="D148" i="1"/>
  <c r="I147" i="1"/>
  <c r="H147" i="1"/>
  <c r="G147" i="1"/>
  <c r="F147" i="1"/>
  <c r="E147" i="1"/>
  <c r="D147" i="1"/>
  <c r="I86" i="1"/>
  <c r="I85" i="1"/>
  <c r="I84" i="1"/>
  <c r="I83" i="1"/>
  <c r="H49" i="1"/>
</calcChain>
</file>

<file path=xl/sharedStrings.xml><?xml version="1.0" encoding="utf-8"?>
<sst xmlns="http://schemas.openxmlformats.org/spreadsheetml/2006/main" count="443" uniqueCount="105">
  <si>
    <t>SAFETY</t>
  </si>
  <si>
    <t>Source</t>
  </si>
  <si>
    <t>Area</t>
  </si>
  <si>
    <t>Vehicle Safety</t>
  </si>
  <si>
    <t>Motor Vehicle Crash Deaths per 100,000 Population</t>
  </si>
  <si>
    <t>CHR</t>
  </si>
  <si>
    <t>WC</t>
  </si>
  <si>
    <t>DC</t>
  </si>
  <si>
    <t>Alcohol Impaired Driving Deaths</t>
  </si>
  <si>
    <t>UC</t>
  </si>
  <si>
    <t>EZAJCD</t>
  </si>
  <si>
    <t>IA</t>
  </si>
  <si>
    <t>Juvenile Arrests-Total #</t>
  </si>
  <si>
    <t>NKC</t>
  </si>
  <si>
    <t>NKC/NCC</t>
  </si>
  <si>
    <t>NE</t>
  </si>
  <si>
    <t>NYA</t>
  </si>
  <si>
    <t>Deliquency and Violence- South Dakota</t>
  </si>
  <si>
    <t>Youth Offenses Resulting in Adjudicatory Action (Fiscal Year)</t>
  </si>
  <si>
    <t>KCSD</t>
  </si>
  <si>
    <t>SD</t>
  </si>
  <si>
    <t>Juvenile Arrest Rate</t>
  </si>
  <si>
    <t>Rate of Delinquency Cases Per 1,000 Juveniles</t>
  </si>
  <si>
    <t xml:space="preserve">Juvenile Detention </t>
  </si>
  <si>
    <t>Juvenile Detentions - Violent Crimes</t>
  </si>
  <si>
    <t>WCDHR</t>
  </si>
  <si>
    <t>Juvenile Detentions - Property Crimes</t>
  </si>
  <si>
    <t>Juvenile Detentions - Drugs</t>
  </si>
  <si>
    <t>Juvenile Detentions - Public Order</t>
  </si>
  <si>
    <t>Juvenile Detentions - Other</t>
  </si>
  <si>
    <t>Total Juvenile Holds</t>
  </si>
  <si>
    <t>Reported Violent Crimes per 100,000 Population</t>
  </si>
  <si>
    <t xml:space="preserve">Quantity of Drugs Seized-grams:  </t>
  </si>
  <si>
    <t>Cocaine/Crack (Grams)</t>
  </si>
  <si>
    <t>TSDTF</t>
  </si>
  <si>
    <t>Tri</t>
  </si>
  <si>
    <t>Methamphetamine (Grams)</t>
  </si>
  <si>
    <t>Marijuana/Cannabis/THC Products (Grams)</t>
  </si>
  <si>
    <t>Heroin (Grams)</t>
  </si>
  <si>
    <t>Bathsalts (Grams)</t>
  </si>
  <si>
    <t>Domestic Violence</t>
  </si>
  <si>
    <t>Sioux City Domestic Assaults</t>
  </si>
  <si>
    <t>SCPD</t>
  </si>
  <si>
    <t>SC</t>
  </si>
  <si>
    <t>Simple Domestic Assaults Reported</t>
  </si>
  <si>
    <t>NCLECJ</t>
  </si>
  <si>
    <t>Aggravated Domestic Assaults Reported</t>
  </si>
  <si>
    <t>Marriages &amp; Divorces</t>
  </si>
  <si>
    <t>Abused &amp; Neglected Children</t>
  </si>
  <si>
    <t xml:space="preserve">Unique Abused Children/1,000 </t>
  </si>
  <si>
    <t xml:space="preserve">Number of Abused/Neglected Children </t>
  </si>
  <si>
    <t>IDHS</t>
  </si>
  <si>
    <t>Confirmed/Founded Abuse Reports</t>
  </si>
  <si>
    <t>DHHS</t>
  </si>
  <si>
    <t>NSA-NE</t>
  </si>
  <si>
    <t>Program Participation</t>
  </si>
  <si>
    <t>FTC</t>
  </si>
  <si>
    <t>Methamphetamine Solution (ml)</t>
  </si>
  <si>
    <t>Ritalin (Drug Units)</t>
  </si>
  <si>
    <t>Buprenorphine (Grams)</t>
  </si>
  <si>
    <t>Zolpidem (Grams)</t>
  </si>
  <si>
    <t>Clonazepam (Grams)</t>
  </si>
  <si>
    <t>Crime</t>
  </si>
  <si>
    <t>Total Arrests for All Crimes</t>
  </si>
  <si>
    <t>Monthly Family Treatment Court Adult Participants</t>
  </si>
  <si>
    <t>Note: Alcohol Impaired Driving Death indicators relect Percentage of driving deaths with alcohol involvement.</t>
  </si>
  <si>
    <t>Note: This data is the average number of adult participants monthly from January-August in 2021 &amp; 2022 and January-June in 2023</t>
  </si>
  <si>
    <t>Infant Mortality</t>
  </si>
  <si>
    <t>Infant Deaths/1,000</t>
  </si>
  <si>
    <t xml:space="preserve">Note: County Health Rankings and Roadmaps used data from three years prior to each report year (ex: 2023= Data from 2020). </t>
  </si>
  <si>
    <t>Psilocybin Mushrooms (Grams)</t>
  </si>
  <si>
    <t>DMT (Grams)</t>
  </si>
  <si>
    <t>Juvenile Charges (Calendar Year)</t>
  </si>
  <si>
    <t>Delinquency Petitions Filed (Calendar Year)</t>
  </si>
  <si>
    <t>Public Intoxication Arrests</t>
  </si>
  <si>
    <t>Firearm Fatalities</t>
  </si>
  <si>
    <t>Firearm Deaths (Rate per 100,000 Population)</t>
  </si>
  <si>
    <t>US</t>
  </si>
  <si>
    <t>Child Mortality</t>
  </si>
  <si>
    <t>Child Deaths (Rate per 100,000 Population)</t>
  </si>
  <si>
    <t>Injury Deaths</t>
  </si>
  <si>
    <t>Injury Deaths (Rate per 100,000 Population)</t>
  </si>
  <si>
    <t>Homicides (Rate per 100,000 Population)</t>
  </si>
  <si>
    <t>Drug Overdose Deaths</t>
  </si>
  <si>
    <t>Drug Overdose Deaths (Rate per 100,000 Population)</t>
  </si>
  <si>
    <t>Bridge Conditions</t>
  </si>
  <si>
    <t>Bridge Condition - Good</t>
  </si>
  <si>
    <t>BTS</t>
  </si>
  <si>
    <t>Bridge Condition - Fair</t>
  </si>
  <si>
    <t>Bridge Condition - Poor</t>
  </si>
  <si>
    <t>Road Conditions</t>
  </si>
  <si>
    <t>Road Condition - Acceptable</t>
  </si>
  <si>
    <t>NA</t>
  </si>
  <si>
    <t xml:space="preserve">Fentanyl Powder (Grams) </t>
  </si>
  <si>
    <t xml:space="preserve">Fentanyl (Grams) </t>
  </si>
  <si>
    <t>Other Rx Drugs (Drug Units)</t>
  </si>
  <si>
    <t>Other Amphetamines/Adderall/Vyvanse</t>
  </si>
  <si>
    <t>Oxycodone/Hydrocodone/Hydromorphone(Drug Units)</t>
  </si>
  <si>
    <t>Hydroxychloroquine</t>
  </si>
  <si>
    <t>LSD/MDMA/Ecstasy (Dosage Units Prior) (Grams in 2023)</t>
  </si>
  <si>
    <t>CDC</t>
  </si>
  <si>
    <t>Divorce Rate per 1,000</t>
  </si>
  <si>
    <t>USA</t>
  </si>
  <si>
    <t>Unique Substantiated Victims Child Neglect/Abuse/Trafficking</t>
  </si>
  <si>
    <t>Deliquency and Violence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</si>
</sst>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i/>
      <sz val="12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z val="11.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" fontId="1" fillId="0" borderId="1"/>
    <xf numFmtId="9" fontId="6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95">
    <xf numFmtId="0" fontId="0" fillId="0" borderId="0" xfId="0"/>
    <xf numFmtId="1" fontId="3" fillId="0" borderId="0" xfId="1" applyFont="1" applyBorder="1"/>
    <xf numFmtId="0" fontId="4" fillId="0" borderId="0" xfId="0" applyFont="1"/>
    <xf numFmtId="0" fontId="4" fillId="0" borderId="3" xfId="0" applyFont="1" applyBorder="1"/>
    <xf numFmtId="1" fontId="3" fillId="0" borderId="4" xfId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3" fillId="2" borderId="6" xfId="1" applyFont="1" applyFill="1" applyBorder="1" applyAlignment="1">
      <alignment horizontal="left"/>
    </xf>
    <xf numFmtId="1" fontId="3" fillId="2" borderId="6" xfId="1" applyFont="1" applyFill="1" applyBorder="1" applyAlignment="1">
      <alignment horizontal="center"/>
    </xf>
    <xf numFmtId="0" fontId="4" fillId="3" borderId="1" xfId="0" applyFont="1" applyFill="1" applyBorder="1"/>
    <xf numFmtId="1" fontId="3" fillId="3" borderId="1" xfId="1" applyFont="1" applyFill="1" applyAlignment="1">
      <alignment horizontal="center"/>
    </xf>
    <xf numFmtId="1" fontId="3" fillId="0" borderId="1" xfId="1" applyFont="1" applyAlignment="1">
      <alignment horizontal="center"/>
    </xf>
    <xf numFmtId="0" fontId="5" fillId="3" borderId="1" xfId="0" applyFont="1" applyFill="1" applyBorder="1"/>
    <xf numFmtId="9" fontId="5" fillId="3" borderId="1" xfId="2" applyFont="1" applyFill="1" applyBorder="1"/>
    <xf numFmtId="1" fontId="3" fillId="0" borderId="7" xfId="1" applyFont="1" applyBorder="1" applyAlignment="1">
      <alignment horizontal="center"/>
    </xf>
    <xf numFmtId="1" fontId="5" fillId="0" borderId="1" xfId="1" applyFont="1"/>
    <xf numFmtId="0" fontId="5" fillId="0" borderId="1" xfId="0" applyFont="1" applyBorder="1"/>
    <xf numFmtId="0" fontId="5" fillId="3" borderId="1" xfId="0" applyFont="1" applyFill="1" applyBorder="1" applyAlignment="1">
      <alignment horizontal="right"/>
    </xf>
    <xf numFmtId="3" fontId="5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5" fillId="0" borderId="7" xfId="0" applyFont="1" applyBorder="1"/>
    <xf numFmtId="0" fontId="3" fillId="0" borderId="7" xfId="0" applyFont="1" applyBorder="1" applyAlignment="1">
      <alignment horizontal="center"/>
    </xf>
    <xf numFmtId="3" fontId="5" fillId="0" borderId="7" xfId="0" applyNumberFormat="1" applyFont="1" applyBorder="1"/>
    <xf numFmtId="1" fontId="3" fillId="2" borderId="8" xfId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4" borderId="1" xfId="0" applyFont="1" applyFill="1" applyBorder="1"/>
    <xf numFmtId="164" fontId="5" fillId="3" borderId="1" xfId="2" applyNumberFormat="1" applyFont="1" applyFill="1" applyBorder="1"/>
    <xf numFmtId="1" fontId="5" fillId="0" borderId="7" xfId="1" applyFont="1" applyBorder="1"/>
    <xf numFmtId="3" fontId="5" fillId="3" borderId="7" xfId="0" applyNumberFormat="1" applyFont="1" applyFill="1" applyBorder="1" applyAlignment="1">
      <alignment horizontal="right"/>
    </xf>
    <xf numFmtId="0" fontId="5" fillId="3" borderId="6" xfId="0" applyFont="1" applyFill="1" applyBorder="1"/>
    <xf numFmtId="0" fontId="3" fillId="0" borderId="6" xfId="0" applyFont="1" applyBorder="1" applyAlignment="1">
      <alignment horizontal="center"/>
    </xf>
    <xf numFmtId="3" fontId="5" fillId="3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3" fillId="2" borderId="6" xfId="0" applyFont="1" applyFill="1" applyBorder="1"/>
    <xf numFmtId="0" fontId="3" fillId="3" borderId="1" xfId="0" applyFont="1" applyFill="1" applyBorder="1" applyAlignment="1">
      <alignment horizontal="center" vertical="top" wrapText="1"/>
    </xf>
    <xf numFmtId="1" fontId="5" fillId="0" borderId="1" xfId="1" applyFont="1" applyAlignment="1">
      <alignment horizontal="right"/>
    </xf>
    <xf numFmtId="3" fontId="5" fillId="3" borderId="1" xfId="0" applyNumberFormat="1" applyFont="1" applyFill="1" applyBorder="1"/>
    <xf numFmtId="0" fontId="5" fillId="2" borderId="6" xfId="0" applyFont="1" applyFill="1" applyBorder="1"/>
    <xf numFmtId="1" fontId="5" fillId="3" borderId="1" xfId="1" applyFont="1" applyFill="1"/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9" fontId="5" fillId="4" borderId="1" xfId="2" applyFont="1" applyFill="1" applyBorder="1"/>
    <xf numFmtId="9" fontId="5" fillId="0" borderId="1" xfId="2" applyFont="1" applyFill="1" applyBorder="1"/>
    <xf numFmtId="0" fontId="5" fillId="0" borderId="1" xfId="2" applyNumberFormat="1" applyFont="1" applyFill="1" applyBorder="1"/>
    <xf numFmtId="3" fontId="5" fillId="0" borderId="7" xfId="0" applyNumberFormat="1" applyFont="1" applyBorder="1" applyAlignment="1">
      <alignment horizontal="right"/>
    </xf>
    <xf numFmtId="0" fontId="5" fillId="3" borderId="7" xfId="0" applyFont="1" applyFill="1" applyBorder="1"/>
    <xf numFmtId="0" fontId="5" fillId="0" borderId="7" xfId="0" applyFont="1" applyBorder="1" applyAlignment="1">
      <alignment horizontal="right"/>
    </xf>
    <xf numFmtId="1" fontId="5" fillId="3" borderId="7" xfId="1" applyFont="1" applyFill="1" applyBorder="1"/>
    <xf numFmtId="1" fontId="3" fillId="3" borderId="7" xfId="1" applyFont="1" applyFill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7" fillId="3" borderId="3" xfId="0" applyFont="1" applyFill="1" applyBorder="1" applyAlignment="1">
      <alignment horizontal="left" vertical="top" wrapText="1"/>
    </xf>
    <xf numFmtId="3" fontId="3" fillId="2" borderId="1" xfId="1" applyNumberFormat="1" applyFont="1" applyFill="1" applyAlignment="1">
      <alignment horizontal="right"/>
    </xf>
    <xf numFmtId="0" fontId="3" fillId="3" borderId="7" xfId="0" applyFont="1" applyFill="1" applyBorder="1" applyAlignment="1">
      <alignment horizontal="center"/>
    </xf>
    <xf numFmtId="0" fontId="5" fillId="4" borderId="7" xfId="0" applyFont="1" applyFill="1" applyBorder="1"/>
    <xf numFmtId="1" fontId="3" fillId="0" borderId="3" xfId="1" applyFont="1" applyBorder="1" applyAlignment="1">
      <alignment horizontal="left"/>
    </xf>
    <xf numFmtId="1" fontId="3" fillId="0" borderId="5" xfId="1" applyFont="1" applyBorder="1" applyAlignment="1">
      <alignment horizontal="center"/>
    </xf>
    <xf numFmtId="1" fontId="10" fillId="2" borderId="6" xfId="1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center"/>
    </xf>
    <xf numFmtId="0" fontId="5" fillId="0" borderId="1" xfId="4" applyNumberFormat="1" applyFont="1" applyFill="1" applyBorder="1"/>
    <xf numFmtId="0" fontId="5" fillId="0" borderId="1" xfId="3" applyNumberFormat="1" applyFont="1" applyFill="1" applyBorder="1"/>
    <xf numFmtId="0" fontId="3" fillId="3" borderId="12" xfId="0" applyFont="1" applyFill="1" applyBorder="1" applyAlignment="1">
      <alignment horizontal="center"/>
    </xf>
    <xf numFmtId="0" fontId="5" fillId="4" borderId="1" xfId="3" applyNumberFormat="1" applyFont="1" applyFill="1" applyBorder="1"/>
    <xf numFmtId="0" fontId="5" fillId="4" borderId="1" xfId="4" applyNumberFormat="1" applyFont="1" applyFill="1" applyBorder="1"/>
    <xf numFmtId="1" fontId="3" fillId="0" borderId="11" xfId="1" applyFont="1" applyBorder="1" applyAlignment="1">
      <alignment horizontal="center"/>
    </xf>
    <xf numFmtId="0" fontId="5" fillId="4" borderId="1" xfId="3" applyNumberFormat="1" applyFont="1" applyFill="1" applyBorder="1" applyAlignment="1">
      <alignment horizontal="right"/>
    </xf>
    <xf numFmtId="0" fontId="5" fillId="0" borderId="1" xfId="3" applyNumberFormat="1" applyFont="1" applyFill="1" applyBorder="1" applyAlignment="1">
      <alignment horizontal="right"/>
    </xf>
    <xf numFmtId="0" fontId="5" fillId="0" borderId="1" xfId="3" applyNumberFormat="1" applyFont="1" applyBorder="1"/>
    <xf numFmtId="0" fontId="5" fillId="0" borderId="1" xfId="3" applyNumberFormat="1" applyFont="1" applyBorder="1" applyAlignment="1">
      <alignment horizontal="right"/>
    </xf>
    <xf numFmtId="164" fontId="5" fillId="0" borderId="1" xfId="4" applyNumberFormat="1" applyFont="1" applyFill="1" applyBorder="1"/>
    <xf numFmtId="164" fontId="5" fillId="4" borderId="1" xfId="4" applyNumberFormat="1" applyFont="1" applyFill="1" applyBorder="1"/>
    <xf numFmtId="164" fontId="5" fillId="0" borderId="1" xfId="4" applyNumberFormat="1" applyFont="1" applyFill="1" applyBorder="1" applyAlignment="1">
      <alignment horizontal="right"/>
    </xf>
    <xf numFmtId="164" fontId="5" fillId="0" borderId="12" xfId="4" applyNumberFormat="1" applyFont="1" applyFill="1" applyBorder="1"/>
    <xf numFmtId="164" fontId="5" fillId="0" borderId="13" xfId="4" applyNumberFormat="1" applyFont="1" applyFill="1" applyBorder="1" applyAlignment="1">
      <alignment horizontal="right"/>
    </xf>
    <xf numFmtId="164" fontId="5" fillId="0" borderId="12" xfId="4" applyNumberFormat="1" applyFont="1" applyFill="1" applyBorder="1" applyAlignment="1">
      <alignment horizontal="right"/>
    </xf>
    <xf numFmtId="164" fontId="0" fillId="0" borderId="1" xfId="4" applyNumberFormat="1" applyFont="1" applyBorder="1"/>
    <xf numFmtId="3" fontId="5" fillId="3" borderId="7" xfId="0" applyNumberFormat="1" applyFont="1" applyFill="1" applyBorder="1"/>
    <xf numFmtId="0" fontId="11" fillId="3" borderId="1" xfId="0" applyFont="1" applyFill="1" applyBorder="1"/>
    <xf numFmtId="0" fontId="5" fillId="2" borderId="14" xfId="0" applyFont="1" applyFill="1" applyBorder="1"/>
    <xf numFmtId="1" fontId="3" fillId="2" borderId="14" xfId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3" fontId="5" fillId="0" borderId="6" xfId="0" applyNumberFormat="1" applyFont="1" applyBorder="1" applyAlignment="1">
      <alignment horizontal="right"/>
    </xf>
    <xf numFmtId="1" fontId="2" fillId="0" borderId="2" xfId="1" applyFont="1" applyBorder="1" applyAlignment="1">
      <alignment horizontal="center"/>
    </xf>
    <xf numFmtId="1" fontId="2" fillId="0" borderId="9" xfId="1" applyFont="1" applyBorder="1" applyAlignment="1">
      <alignment horizontal="center"/>
    </xf>
    <xf numFmtId="1" fontId="2" fillId="0" borderId="10" xfId="1" applyFont="1" applyBorder="1" applyAlignment="1">
      <alignment horizontal="center"/>
    </xf>
    <xf numFmtId="0" fontId="7" fillId="3" borderId="2" xfId="0" applyFont="1" applyFill="1" applyBorder="1" applyAlignment="1">
      <alignment horizontal="left" vertical="top" wrapText="1"/>
    </xf>
    <xf numFmtId="0" fontId="7" fillId="3" borderId="9" xfId="0" applyFont="1" applyFill="1" applyBorder="1" applyAlignment="1">
      <alignment horizontal="left" vertical="top" wrapText="1"/>
    </xf>
    <xf numFmtId="0" fontId="7" fillId="3" borderId="10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1" fontId="3" fillId="0" borderId="13" xfId="1" applyFont="1" applyBorder="1" applyAlignment="1">
      <alignment horizontal="center"/>
    </xf>
    <xf numFmtId="0" fontId="5" fillId="0" borderId="6" xfId="0" applyFont="1" applyBorder="1"/>
    <xf numFmtId="3" fontId="3" fillId="2" borderId="1" xfId="1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left"/>
    </xf>
    <xf numFmtId="1" fontId="5" fillId="0" borderId="1" xfId="1" applyFont="1" applyBorder="1"/>
  </cellXfs>
  <cellStyles count="5">
    <cellStyle name="Currency" xfId="3" builtinId="4"/>
    <cellStyle name="Normal" xfId="0" builtinId="0"/>
    <cellStyle name="Normal_Sheet1" xfId="1" xr:uid="{864D8302-7F0A-4574-AC30-A669F945A7F1}"/>
    <cellStyle name="Percent" xfId="4" builtinId="5"/>
    <cellStyle name="Percent 4" xfId="2" xr:uid="{7175BBE4-8F9F-4B95-A856-63904D2836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8A198-8EEA-4C1B-9F46-CE8337A120C4}">
  <sheetPr>
    <pageSetUpPr fitToPage="1"/>
  </sheetPr>
  <dimension ref="A1:L164"/>
  <sheetViews>
    <sheetView tabSelected="1" view="pageBreakPreview" zoomScale="60" zoomScaleNormal="78" workbookViewId="0">
      <selection activeCell="A13" sqref="A13"/>
    </sheetView>
  </sheetViews>
  <sheetFormatPr defaultColWidth="8.88671875" defaultRowHeight="15.6" x14ac:dyDescent="0.3"/>
  <cols>
    <col min="1" max="1" width="66.21875" style="2" bestFit="1" customWidth="1"/>
    <col min="2" max="2" width="11.109375" style="2" customWidth="1"/>
    <col min="3" max="3" width="8.88671875" style="2"/>
    <col min="4" max="4" width="9.88671875" style="2" bestFit="1" customWidth="1"/>
    <col min="5" max="16384" width="8.88671875" style="2"/>
  </cols>
  <sheetData>
    <row r="1" spans="1:12" ht="18.600000000000001" thickBot="1" x14ac:dyDescent="0.4">
      <c r="A1" s="83" t="s">
        <v>0</v>
      </c>
      <c r="B1" s="84"/>
      <c r="C1" s="84"/>
      <c r="D1" s="84"/>
      <c r="E1" s="84"/>
      <c r="F1" s="84"/>
      <c r="G1" s="84"/>
      <c r="H1" s="84"/>
      <c r="I1" s="85"/>
      <c r="J1" s="1"/>
      <c r="K1" s="1"/>
      <c r="L1" s="1"/>
    </row>
    <row r="2" spans="1:12" ht="16.2" thickBot="1" x14ac:dyDescent="0.35">
      <c r="A2" s="3"/>
      <c r="B2" s="4" t="s">
        <v>1</v>
      </c>
      <c r="C2" s="4" t="s">
        <v>2</v>
      </c>
      <c r="D2" s="5">
        <v>2019</v>
      </c>
      <c r="E2" s="5">
        <v>2020</v>
      </c>
      <c r="F2" s="5">
        <v>2021</v>
      </c>
      <c r="G2" s="5">
        <v>2022</v>
      </c>
      <c r="H2" s="5">
        <v>2023</v>
      </c>
      <c r="I2" s="6">
        <v>2024</v>
      </c>
    </row>
    <row r="3" spans="1:12" x14ac:dyDescent="0.3">
      <c r="A3" s="7" t="s">
        <v>3</v>
      </c>
      <c r="B3" s="8"/>
      <c r="C3" s="8"/>
      <c r="D3" s="8"/>
      <c r="E3" s="8"/>
      <c r="F3" s="8"/>
      <c r="G3" s="8"/>
      <c r="H3" s="8"/>
      <c r="I3" s="8"/>
    </row>
    <row r="4" spans="1:12" x14ac:dyDescent="0.3">
      <c r="A4" s="9" t="s">
        <v>4</v>
      </c>
      <c r="B4" s="10" t="s">
        <v>5</v>
      </c>
      <c r="C4" s="11" t="s">
        <v>6</v>
      </c>
      <c r="D4" s="12">
        <v>10</v>
      </c>
      <c r="E4" s="12">
        <v>10</v>
      </c>
      <c r="F4" s="12">
        <v>10</v>
      </c>
      <c r="G4" s="16">
        <v>11</v>
      </c>
      <c r="H4" s="16">
        <v>11</v>
      </c>
      <c r="I4" s="16">
        <v>11</v>
      </c>
    </row>
    <row r="5" spans="1:12" x14ac:dyDescent="0.3">
      <c r="A5" s="9" t="s">
        <v>4</v>
      </c>
      <c r="B5" s="10" t="s">
        <v>5</v>
      </c>
      <c r="C5" s="11" t="s">
        <v>7</v>
      </c>
      <c r="D5" s="12">
        <v>13</v>
      </c>
      <c r="E5" s="12">
        <v>12</v>
      </c>
      <c r="F5" s="12">
        <v>15</v>
      </c>
      <c r="G5" s="16">
        <v>15</v>
      </c>
      <c r="H5" s="16">
        <v>15</v>
      </c>
      <c r="I5" s="16">
        <v>11</v>
      </c>
    </row>
    <row r="6" spans="1:12" x14ac:dyDescent="0.3">
      <c r="A6" s="9" t="s">
        <v>8</v>
      </c>
      <c r="B6" s="10" t="s">
        <v>5</v>
      </c>
      <c r="C6" s="11" t="s">
        <v>6</v>
      </c>
      <c r="D6" s="13">
        <v>0.22</v>
      </c>
      <c r="E6" s="13">
        <v>0.2</v>
      </c>
      <c r="F6" s="13">
        <v>0.28999999999999998</v>
      </c>
      <c r="G6" s="13">
        <v>0.28000000000000003</v>
      </c>
      <c r="H6" s="43">
        <v>0.28000000000000003</v>
      </c>
      <c r="I6" s="43">
        <v>0.3</v>
      </c>
    </row>
    <row r="7" spans="1:12" x14ac:dyDescent="0.3">
      <c r="A7" s="9" t="s">
        <v>8</v>
      </c>
      <c r="B7" s="10" t="s">
        <v>5</v>
      </c>
      <c r="C7" s="11" t="s">
        <v>7</v>
      </c>
      <c r="D7" s="13">
        <v>0.18</v>
      </c>
      <c r="E7" s="13">
        <v>0.23</v>
      </c>
      <c r="F7" s="13">
        <v>0.2</v>
      </c>
      <c r="G7" s="13">
        <v>0.1</v>
      </c>
      <c r="H7" s="43">
        <v>0.1</v>
      </c>
      <c r="I7" s="43">
        <v>0.4</v>
      </c>
    </row>
    <row r="8" spans="1:12" ht="16.2" thickBot="1" x14ac:dyDescent="0.35">
      <c r="A8" s="9" t="s">
        <v>8</v>
      </c>
      <c r="B8" s="10" t="s">
        <v>5</v>
      </c>
      <c r="C8" s="11" t="s">
        <v>9</v>
      </c>
      <c r="D8" s="13">
        <v>0.14000000000000001</v>
      </c>
      <c r="E8" s="13">
        <v>0.33</v>
      </c>
      <c r="F8" s="13">
        <v>0.33</v>
      </c>
      <c r="G8" s="13">
        <v>0.33</v>
      </c>
      <c r="H8" s="43">
        <v>0.33</v>
      </c>
      <c r="I8" s="43">
        <v>0.25</v>
      </c>
    </row>
    <row r="9" spans="1:12" ht="15" customHeight="1" thickBot="1" x14ac:dyDescent="0.35">
      <c r="A9" s="86" t="s">
        <v>65</v>
      </c>
      <c r="B9" s="87"/>
      <c r="C9" s="87"/>
      <c r="D9" s="87"/>
      <c r="E9" s="87"/>
      <c r="F9" s="87"/>
      <c r="G9" s="87"/>
      <c r="H9" s="87"/>
      <c r="I9" s="88"/>
    </row>
    <row r="10" spans="1:12" ht="16.2" thickBot="1" x14ac:dyDescent="0.35">
      <c r="A10" s="3"/>
      <c r="B10" s="4" t="s">
        <v>1</v>
      </c>
      <c r="C10" s="4" t="s">
        <v>2</v>
      </c>
      <c r="D10" s="5">
        <v>2018</v>
      </c>
      <c r="E10" s="5">
        <v>2019</v>
      </c>
      <c r="F10" s="5">
        <v>2020</v>
      </c>
      <c r="G10" s="5">
        <v>2021</v>
      </c>
      <c r="H10" s="5">
        <v>2022</v>
      </c>
      <c r="I10" s="6">
        <v>2023</v>
      </c>
    </row>
    <row r="11" spans="1:12" x14ac:dyDescent="0.3">
      <c r="A11" s="7" t="s">
        <v>104</v>
      </c>
      <c r="B11" s="8"/>
      <c r="C11" s="8"/>
      <c r="D11" s="8"/>
      <c r="E11" s="8"/>
      <c r="F11" s="8"/>
      <c r="G11" s="8"/>
      <c r="H11" s="8"/>
      <c r="I11" s="8"/>
    </row>
    <row r="12" spans="1:12" x14ac:dyDescent="0.3">
      <c r="A12" s="27" t="s">
        <v>73</v>
      </c>
      <c r="B12" s="11" t="s">
        <v>10</v>
      </c>
      <c r="C12" s="11" t="s">
        <v>6</v>
      </c>
      <c r="D12" s="17">
        <v>94</v>
      </c>
      <c r="E12" s="17">
        <v>102</v>
      </c>
      <c r="F12" s="17">
        <v>94</v>
      </c>
      <c r="G12" s="17">
        <v>109</v>
      </c>
      <c r="H12" s="17">
        <v>106</v>
      </c>
      <c r="I12" s="17">
        <v>187</v>
      </c>
    </row>
    <row r="13" spans="1:12" x14ac:dyDescent="0.3">
      <c r="A13" s="94" t="s">
        <v>73</v>
      </c>
      <c r="B13" s="90" t="s">
        <v>10</v>
      </c>
      <c r="C13" s="11" t="s">
        <v>11</v>
      </c>
      <c r="D13" s="18">
        <v>2942</v>
      </c>
      <c r="E13" s="18">
        <v>3020</v>
      </c>
      <c r="F13" s="18">
        <v>2523</v>
      </c>
      <c r="G13" s="18">
        <v>2201</v>
      </c>
      <c r="H13" s="18">
        <v>2325</v>
      </c>
      <c r="I13" s="18">
        <v>2676</v>
      </c>
    </row>
    <row r="14" spans="1:12" x14ac:dyDescent="0.3">
      <c r="A14" s="91" t="s">
        <v>72</v>
      </c>
      <c r="B14" s="11" t="s">
        <v>10</v>
      </c>
      <c r="C14" s="19" t="s">
        <v>6</v>
      </c>
      <c r="D14" s="18">
        <v>840</v>
      </c>
      <c r="E14" s="18">
        <v>842</v>
      </c>
      <c r="F14" s="18">
        <v>791</v>
      </c>
      <c r="G14" s="18">
        <v>880</v>
      </c>
      <c r="H14" s="18">
        <v>938</v>
      </c>
      <c r="I14" s="18">
        <v>1299</v>
      </c>
    </row>
    <row r="15" spans="1:12" ht="16.2" thickBot="1" x14ac:dyDescent="0.35">
      <c r="A15" s="20" t="s">
        <v>72</v>
      </c>
      <c r="B15" s="14" t="s">
        <v>10</v>
      </c>
      <c r="C15" s="21" t="s">
        <v>11</v>
      </c>
      <c r="D15" s="22">
        <v>16619</v>
      </c>
      <c r="E15" s="22">
        <v>17008</v>
      </c>
      <c r="F15" s="22">
        <v>13743</v>
      </c>
      <c r="G15" s="22">
        <v>14537</v>
      </c>
      <c r="H15" s="22">
        <v>15826</v>
      </c>
      <c r="I15" s="22">
        <v>18129</v>
      </c>
    </row>
    <row r="16" spans="1:12" ht="16.2" thickBot="1" x14ac:dyDescent="0.35">
      <c r="A16" s="3"/>
      <c r="B16" s="4" t="s">
        <v>1</v>
      </c>
      <c r="C16" s="4" t="s">
        <v>2</v>
      </c>
      <c r="D16" s="5">
        <v>2016</v>
      </c>
      <c r="E16" s="5">
        <v>2017</v>
      </c>
      <c r="F16" s="5">
        <v>2018</v>
      </c>
      <c r="G16" s="5">
        <v>2019</v>
      </c>
      <c r="H16" s="5">
        <v>2020</v>
      </c>
      <c r="I16" s="6">
        <v>2021</v>
      </c>
    </row>
    <row r="17" spans="1:9" x14ac:dyDescent="0.3">
      <c r="A17" s="16" t="s">
        <v>12</v>
      </c>
      <c r="B17" s="19" t="s">
        <v>13</v>
      </c>
      <c r="C17" s="19" t="s">
        <v>7</v>
      </c>
      <c r="D17" s="17">
        <v>129</v>
      </c>
      <c r="E17" s="17">
        <v>96</v>
      </c>
      <c r="F17" s="17">
        <v>46</v>
      </c>
      <c r="G17" s="17">
        <v>87</v>
      </c>
      <c r="H17" s="45" t="s">
        <v>16</v>
      </c>
      <c r="I17" s="45" t="s">
        <v>16</v>
      </c>
    </row>
    <row r="18" spans="1:9" ht="16.2" thickBot="1" x14ac:dyDescent="0.35">
      <c r="A18" s="16" t="s">
        <v>12</v>
      </c>
      <c r="B18" s="19" t="s">
        <v>14</v>
      </c>
      <c r="C18" s="19" t="s">
        <v>15</v>
      </c>
      <c r="D18" s="18">
        <v>9463</v>
      </c>
      <c r="E18" s="18">
        <v>9858</v>
      </c>
      <c r="F18" s="18">
        <v>8988</v>
      </c>
      <c r="G18" s="18">
        <v>8636</v>
      </c>
      <c r="H18" s="45" t="s">
        <v>16</v>
      </c>
      <c r="I18" s="45" t="s">
        <v>16</v>
      </c>
    </row>
    <row r="19" spans="1:9" ht="16.2" thickBot="1" x14ac:dyDescent="0.35">
      <c r="A19" s="3"/>
      <c r="B19" s="4" t="s">
        <v>1</v>
      </c>
      <c r="C19" s="4" t="s">
        <v>2</v>
      </c>
      <c r="D19" s="5">
        <v>2018</v>
      </c>
      <c r="E19" s="5">
        <v>2019</v>
      </c>
      <c r="F19" s="5">
        <v>2020</v>
      </c>
      <c r="G19" s="5">
        <v>2021</v>
      </c>
      <c r="H19" s="6">
        <v>2022</v>
      </c>
      <c r="I19" s="6">
        <v>2023</v>
      </c>
    </row>
    <row r="20" spans="1:9" x14ac:dyDescent="0.3">
      <c r="A20" s="7" t="s">
        <v>17</v>
      </c>
      <c r="B20" s="8"/>
      <c r="C20" s="8"/>
      <c r="D20" s="8"/>
      <c r="E20" s="8"/>
      <c r="F20" s="8"/>
      <c r="G20" s="23"/>
      <c r="H20" s="8"/>
      <c r="I20" s="8"/>
    </row>
    <row r="21" spans="1:9" x14ac:dyDescent="0.3">
      <c r="A21" s="78" t="s">
        <v>18</v>
      </c>
      <c r="B21" s="24" t="s">
        <v>19</v>
      </c>
      <c r="C21" s="19" t="s">
        <v>9</v>
      </c>
      <c r="D21" s="16">
        <v>37</v>
      </c>
      <c r="E21" s="16">
        <v>69</v>
      </c>
      <c r="F21" s="16">
        <v>58</v>
      </c>
      <c r="G21" s="16">
        <v>40</v>
      </c>
      <c r="H21" s="40">
        <v>51</v>
      </c>
      <c r="I21" s="40">
        <v>96</v>
      </c>
    </row>
    <row r="22" spans="1:9" ht="16.2" thickBot="1" x14ac:dyDescent="0.35">
      <c r="A22" s="78" t="s">
        <v>18</v>
      </c>
      <c r="B22" s="24" t="s">
        <v>19</v>
      </c>
      <c r="C22" s="19" t="s">
        <v>20</v>
      </c>
      <c r="D22" s="16">
        <v>4617</v>
      </c>
      <c r="E22" s="16">
        <v>4561</v>
      </c>
      <c r="F22" s="16">
        <v>4114</v>
      </c>
      <c r="G22" s="16">
        <v>2995</v>
      </c>
      <c r="H22" s="40">
        <v>3300</v>
      </c>
      <c r="I22" s="16">
        <v>3785</v>
      </c>
    </row>
    <row r="23" spans="1:9" ht="16.2" thickBot="1" x14ac:dyDescent="0.35">
      <c r="A23" s="3"/>
      <c r="B23" s="4" t="s">
        <v>1</v>
      </c>
      <c r="C23" s="4" t="s">
        <v>2</v>
      </c>
      <c r="D23" s="5">
        <v>2019</v>
      </c>
      <c r="E23" s="5">
        <v>2020</v>
      </c>
      <c r="F23" s="5">
        <v>2021</v>
      </c>
      <c r="G23" s="5">
        <v>2022</v>
      </c>
      <c r="H23" s="6">
        <v>2023</v>
      </c>
      <c r="I23" s="6">
        <v>2024</v>
      </c>
    </row>
    <row r="24" spans="1:9" x14ac:dyDescent="0.3">
      <c r="A24" s="7" t="s">
        <v>21</v>
      </c>
      <c r="B24" s="25"/>
      <c r="C24" s="25"/>
      <c r="D24" s="25"/>
      <c r="E24" s="25"/>
      <c r="F24" s="25"/>
      <c r="G24" s="25"/>
      <c r="H24" s="25"/>
      <c r="I24" s="25"/>
    </row>
    <row r="25" spans="1:9" x14ac:dyDescent="0.3">
      <c r="A25" s="12" t="s">
        <v>22</v>
      </c>
      <c r="B25" s="24" t="s">
        <v>5</v>
      </c>
      <c r="C25" s="24" t="s">
        <v>6</v>
      </c>
      <c r="D25" s="25"/>
      <c r="E25" s="12">
        <v>54</v>
      </c>
      <c r="F25" s="12">
        <v>54</v>
      </c>
      <c r="G25" s="12">
        <v>53</v>
      </c>
      <c r="H25" s="16">
        <v>53</v>
      </c>
      <c r="I25" s="16">
        <v>50</v>
      </c>
    </row>
    <row r="26" spans="1:9" x14ac:dyDescent="0.3">
      <c r="A26" s="12" t="s">
        <v>22</v>
      </c>
      <c r="B26" s="24" t="s">
        <v>5</v>
      </c>
      <c r="C26" s="24" t="s">
        <v>7</v>
      </c>
      <c r="D26" s="25"/>
      <c r="E26" s="12">
        <v>24</v>
      </c>
      <c r="F26" s="12">
        <v>27</v>
      </c>
      <c r="G26" s="12">
        <v>17</v>
      </c>
      <c r="H26" s="16">
        <v>17</v>
      </c>
      <c r="I26" s="16">
        <v>13</v>
      </c>
    </row>
    <row r="27" spans="1:9" ht="16.2" thickBot="1" x14ac:dyDescent="0.35">
      <c r="A27" s="46" t="s">
        <v>22</v>
      </c>
      <c r="B27" s="53" t="s">
        <v>5</v>
      </c>
      <c r="C27" s="53" t="s">
        <v>9</v>
      </c>
      <c r="D27" s="54"/>
      <c r="E27" s="46">
        <v>19</v>
      </c>
      <c r="F27" s="46">
        <v>12</v>
      </c>
      <c r="G27" s="46">
        <v>23</v>
      </c>
      <c r="H27" s="20">
        <v>23</v>
      </c>
      <c r="I27" s="20">
        <v>20</v>
      </c>
    </row>
    <row r="28" spans="1:9" ht="16.2" thickBot="1" x14ac:dyDescent="0.35">
      <c r="A28" s="86" t="s">
        <v>69</v>
      </c>
      <c r="B28" s="87"/>
      <c r="C28" s="87"/>
      <c r="D28" s="87"/>
      <c r="E28" s="87"/>
      <c r="F28" s="87"/>
      <c r="G28" s="87"/>
      <c r="H28" s="87"/>
      <c r="I28" s="88"/>
    </row>
    <row r="29" spans="1:9" ht="16.2" thickBot="1" x14ac:dyDescent="0.35">
      <c r="A29" s="3"/>
      <c r="B29" s="4" t="s">
        <v>1</v>
      </c>
      <c r="C29" s="4" t="s">
        <v>2</v>
      </c>
      <c r="D29" s="4"/>
      <c r="E29" s="5">
        <v>2018</v>
      </c>
      <c r="F29" s="5">
        <v>2019</v>
      </c>
      <c r="G29" s="5">
        <v>2020</v>
      </c>
      <c r="H29" s="5">
        <v>2021</v>
      </c>
      <c r="I29" s="6">
        <v>2022</v>
      </c>
    </row>
    <row r="30" spans="1:9" x14ac:dyDescent="0.3">
      <c r="A30" s="7" t="s">
        <v>23</v>
      </c>
      <c r="B30" s="8"/>
      <c r="C30" s="8"/>
      <c r="D30" s="8"/>
      <c r="E30" s="8"/>
      <c r="F30" s="8"/>
      <c r="G30" s="8"/>
      <c r="H30" s="8"/>
      <c r="I30" s="8"/>
    </row>
    <row r="31" spans="1:9" x14ac:dyDescent="0.3">
      <c r="A31" s="16" t="s">
        <v>24</v>
      </c>
      <c r="B31" s="19" t="s">
        <v>25</v>
      </c>
      <c r="C31" s="19" t="s">
        <v>6</v>
      </c>
      <c r="D31" s="8"/>
      <c r="E31" s="26">
        <v>0.27600000000000002</v>
      </c>
      <c r="F31" s="26">
        <v>0.36799999999999999</v>
      </c>
      <c r="G31" s="26">
        <v>0.4</v>
      </c>
      <c r="H31" s="26">
        <v>0.438</v>
      </c>
      <c r="I31" s="26">
        <v>0.48599999999999999</v>
      </c>
    </row>
    <row r="32" spans="1:9" x14ac:dyDescent="0.3">
      <c r="A32" s="15" t="s">
        <v>26</v>
      </c>
      <c r="B32" s="19" t="s">
        <v>25</v>
      </c>
      <c r="C32" s="19" t="s">
        <v>6</v>
      </c>
      <c r="D32" s="8"/>
      <c r="E32" s="26">
        <v>0.30599999999999999</v>
      </c>
      <c r="F32" s="26">
        <v>0.32500000000000001</v>
      </c>
      <c r="G32" s="26">
        <v>0.4</v>
      </c>
      <c r="H32" s="26">
        <v>0.28100000000000003</v>
      </c>
      <c r="I32" s="26">
        <v>0.29699999999999999</v>
      </c>
    </row>
    <row r="33" spans="1:9" ht="16.2" customHeight="1" x14ac:dyDescent="0.3">
      <c r="A33" s="15" t="s">
        <v>27</v>
      </c>
      <c r="B33" s="19" t="s">
        <v>25</v>
      </c>
      <c r="C33" s="11" t="s">
        <v>6</v>
      </c>
      <c r="D33" s="8"/>
      <c r="E33" s="26">
        <v>0.245</v>
      </c>
      <c r="F33" s="26">
        <v>0.14899999999999999</v>
      </c>
      <c r="G33" s="26">
        <v>0.11700000000000001</v>
      </c>
      <c r="H33" s="26">
        <v>0.14099999999999999</v>
      </c>
      <c r="I33" s="26">
        <v>0.14199999999999999</v>
      </c>
    </row>
    <row r="34" spans="1:9" x14ac:dyDescent="0.3">
      <c r="A34" s="15" t="s">
        <v>28</v>
      </c>
      <c r="B34" s="19" t="s">
        <v>25</v>
      </c>
      <c r="C34" s="11" t="s">
        <v>6</v>
      </c>
      <c r="D34" s="8"/>
      <c r="E34" s="26">
        <v>0.16</v>
      </c>
      <c r="F34" s="26">
        <v>0.158</v>
      </c>
      <c r="G34" s="26">
        <v>8.3000000000000004E-2</v>
      </c>
      <c r="H34" s="26">
        <v>0.1414</v>
      </c>
      <c r="I34" s="26">
        <v>6.0999999999999999E-2</v>
      </c>
    </row>
    <row r="35" spans="1:9" x14ac:dyDescent="0.3">
      <c r="A35" s="15" t="s">
        <v>29</v>
      </c>
      <c r="B35" s="19" t="s">
        <v>25</v>
      </c>
      <c r="C35" s="11" t="s">
        <v>6</v>
      </c>
      <c r="D35" s="8"/>
      <c r="E35" s="26">
        <v>0.01</v>
      </c>
      <c r="F35" s="26">
        <v>0</v>
      </c>
      <c r="G35" s="26">
        <v>0</v>
      </c>
      <c r="H35" s="26">
        <v>0</v>
      </c>
      <c r="I35" s="26">
        <v>1.4E-2</v>
      </c>
    </row>
    <row r="36" spans="1:9" ht="16.2" thickBot="1" x14ac:dyDescent="0.35">
      <c r="A36" s="27" t="s">
        <v>30</v>
      </c>
      <c r="B36" s="21" t="s">
        <v>25</v>
      </c>
      <c r="C36" s="14" t="s">
        <v>6</v>
      </c>
      <c r="D36" s="8"/>
      <c r="E36" s="28">
        <v>100</v>
      </c>
      <c r="F36" s="28">
        <v>114</v>
      </c>
      <c r="G36" s="28">
        <v>60</v>
      </c>
      <c r="H36" s="28">
        <v>64</v>
      </c>
      <c r="I36" s="28">
        <v>148</v>
      </c>
    </row>
    <row r="37" spans="1:9" ht="16.2" thickBot="1" x14ac:dyDescent="0.35">
      <c r="A37" s="3"/>
      <c r="B37" s="4" t="s">
        <v>1</v>
      </c>
      <c r="C37" s="4" t="s">
        <v>2</v>
      </c>
      <c r="D37" s="5">
        <v>2018</v>
      </c>
      <c r="E37" s="5">
        <v>2019</v>
      </c>
      <c r="F37" s="5">
        <v>2020</v>
      </c>
      <c r="G37" s="5">
        <v>2021</v>
      </c>
      <c r="H37" s="5">
        <v>2022</v>
      </c>
      <c r="I37" s="6">
        <v>2023</v>
      </c>
    </row>
    <row r="38" spans="1:9" x14ac:dyDescent="0.3">
      <c r="A38" s="7" t="s">
        <v>62</v>
      </c>
      <c r="B38" s="8"/>
      <c r="C38" s="8"/>
      <c r="D38" s="8"/>
      <c r="E38" s="8"/>
      <c r="F38" s="8"/>
      <c r="G38" s="8"/>
      <c r="H38" s="8"/>
      <c r="I38" s="8"/>
    </row>
    <row r="39" spans="1:9" x14ac:dyDescent="0.3">
      <c r="A39" s="29" t="s">
        <v>31</v>
      </c>
      <c r="B39" s="30" t="s">
        <v>5</v>
      </c>
      <c r="C39" s="30" t="s">
        <v>6</v>
      </c>
      <c r="D39" s="8"/>
      <c r="E39" s="31">
        <v>355</v>
      </c>
      <c r="F39" s="31">
        <v>355</v>
      </c>
      <c r="G39" s="31">
        <v>355</v>
      </c>
      <c r="H39" s="31">
        <v>355</v>
      </c>
      <c r="I39" s="31" t="s">
        <v>92</v>
      </c>
    </row>
    <row r="40" spans="1:9" x14ac:dyDescent="0.3">
      <c r="A40" s="12" t="s">
        <v>31</v>
      </c>
      <c r="B40" s="19" t="s">
        <v>5</v>
      </c>
      <c r="C40" s="19" t="s">
        <v>7</v>
      </c>
      <c r="D40" s="8"/>
      <c r="E40" s="31">
        <v>234</v>
      </c>
      <c r="F40" s="31">
        <v>234</v>
      </c>
      <c r="G40" s="31">
        <v>234</v>
      </c>
      <c r="H40" s="31">
        <v>234</v>
      </c>
      <c r="I40" s="31" t="s">
        <v>92</v>
      </c>
    </row>
    <row r="41" spans="1:9" x14ac:dyDescent="0.3">
      <c r="A41" s="12" t="s">
        <v>31</v>
      </c>
      <c r="B41" s="19" t="s">
        <v>5</v>
      </c>
      <c r="C41" s="19" t="s">
        <v>9</v>
      </c>
      <c r="D41" s="8"/>
      <c r="E41" s="31">
        <v>146</v>
      </c>
      <c r="F41" s="31">
        <v>146</v>
      </c>
      <c r="G41" s="31">
        <v>146</v>
      </c>
      <c r="H41" s="31">
        <v>146</v>
      </c>
      <c r="I41" s="31" t="s">
        <v>92</v>
      </c>
    </row>
    <row r="42" spans="1:9" x14ac:dyDescent="0.3">
      <c r="A42" s="12" t="s">
        <v>63</v>
      </c>
      <c r="B42" s="19" t="s">
        <v>42</v>
      </c>
      <c r="C42" s="19" t="s">
        <v>43</v>
      </c>
      <c r="D42" s="8"/>
      <c r="E42" s="8"/>
      <c r="F42" s="8"/>
      <c r="G42" s="31">
        <v>3217</v>
      </c>
      <c r="H42" s="41">
        <v>3873</v>
      </c>
      <c r="I42" s="41" t="s">
        <v>16</v>
      </c>
    </row>
    <row r="43" spans="1:9" ht="16.2" thickBot="1" x14ac:dyDescent="0.35">
      <c r="A43" s="46" t="s">
        <v>74</v>
      </c>
      <c r="B43" s="21" t="s">
        <v>42</v>
      </c>
      <c r="C43" s="21" t="s">
        <v>43</v>
      </c>
      <c r="D43" s="80"/>
      <c r="E43" s="80"/>
      <c r="F43" s="80"/>
      <c r="G43" s="28">
        <v>309</v>
      </c>
      <c r="H43" s="45">
        <v>333</v>
      </c>
      <c r="I43" s="45" t="s">
        <v>16</v>
      </c>
    </row>
    <row r="44" spans="1:9" ht="16.2" thickBot="1" x14ac:dyDescent="0.35">
      <c r="A44" s="3"/>
      <c r="B44" s="4" t="s">
        <v>1</v>
      </c>
      <c r="C44" s="4" t="s">
        <v>2</v>
      </c>
      <c r="D44" s="5">
        <v>2018</v>
      </c>
      <c r="E44" s="5">
        <v>2019</v>
      </c>
      <c r="F44" s="5">
        <v>2020</v>
      </c>
      <c r="G44" s="5">
        <v>2021</v>
      </c>
      <c r="H44" s="5">
        <v>2022</v>
      </c>
      <c r="I44" s="6">
        <v>2023</v>
      </c>
    </row>
    <row r="45" spans="1:9" x14ac:dyDescent="0.3">
      <c r="A45" s="7" t="s">
        <v>32</v>
      </c>
      <c r="B45" s="8"/>
      <c r="C45" s="8"/>
      <c r="D45" s="8"/>
      <c r="E45" s="8"/>
      <c r="F45" s="8"/>
      <c r="G45" s="8"/>
      <c r="H45" s="8"/>
      <c r="I45" s="8"/>
    </row>
    <row r="46" spans="1:9" x14ac:dyDescent="0.3">
      <c r="A46" s="32" t="s">
        <v>33</v>
      </c>
      <c r="B46" s="19" t="s">
        <v>34</v>
      </c>
      <c r="C46" s="19" t="s">
        <v>35</v>
      </c>
      <c r="D46" s="31">
        <v>51</v>
      </c>
      <c r="E46" s="31">
        <v>1362.14</v>
      </c>
      <c r="F46" s="31">
        <v>2</v>
      </c>
      <c r="G46" s="31">
        <v>0</v>
      </c>
      <c r="H46" s="31">
        <v>6029</v>
      </c>
      <c r="I46" s="31">
        <v>630.5</v>
      </c>
    </row>
    <row r="47" spans="1:9" x14ac:dyDescent="0.3">
      <c r="A47" s="32" t="s">
        <v>36</v>
      </c>
      <c r="B47" s="19" t="s">
        <v>34</v>
      </c>
      <c r="C47" s="19" t="s">
        <v>35</v>
      </c>
      <c r="D47" s="31">
        <v>51888</v>
      </c>
      <c r="E47" s="31">
        <v>56552.639999999999</v>
      </c>
      <c r="F47" s="31">
        <v>44520</v>
      </c>
      <c r="G47" s="31">
        <v>129620.12</v>
      </c>
      <c r="H47" s="31">
        <v>66824.81</v>
      </c>
      <c r="I47" s="31">
        <v>31670</v>
      </c>
    </row>
    <row r="48" spans="1:9" x14ac:dyDescent="0.3">
      <c r="A48" s="32" t="s">
        <v>57</v>
      </c>
      <c r="B48" s="19" t="s">
        <v>34</v>
      </c>
      <c r="C48" s="19" t="s">
        <v>35</v>
      </c>
      <c r="D48" s="52"/>
      <c r="E48" s="52"/>
      <c r="F48" s="52"/>
      <c r="G48" s="31">
        <v>15061</v>
      </c>
      <c r="H48" s="31">
        <v>0</v>
      </c>
      <c r="I48" s="31">
        <v>0</v>
      </c>
    </row>
    <row r="49" spans="1:9" x14ac:dyDescent="0.3">
      <c r="A49" s="32" t="s">
        <v>37</v>
      </c>
      <c r="B49" s="19" t="s">
        <v>34</v>
      </c>
      <c r="C49" s="19" t="s">
        <v>35</v>
      </c>
      <c r="D49" s="31">
        <v>12441</v>
      </c>
      <c r="E49" s="31">
        <v>43532.639999999999</v>
      </c>
      <c r="F49" s="31">
        <v>40569</v>
      </c>
      <c r="G49" s="31">
        <v>6401.1850000000004</v>
      </c>
      <c r="H49" s="31">
        <f>(139416.25+30540.7+3679.15)</f>
        <v>173636.1</v>
      </c>
      <c r="I49" s="31">
        <v>7461.6</v>
      </c>
    </row>
    <row r="50" spans="1:9" x14ac:dyDescent="0.3">
      <c r="A50" s="32" t="s">
        <v>38</v>
      </c>
      <c r="B50" s="19" t="s">
        <v>34</v>
      </c>
      <c r="C50" s="19" t="s">
        <v>35</v>
      </c>
      <c r="D50" s="31">
        <v>9087</v>
      </c>
      <c r="E50" s="31">
        <v>2102.59</v>
      </c>
      <c r="F50" s="31">
        <v>2136</v>
      </c>
      <c r="G50" s="31">
        <v>14.2</v>
      </c>
      <c r="H50" s="31">
        <v>251.4</v>
      </c>
      <c r="I50" s="31">
        <v>0</v>
      </c>
    </row>
    <row r="51" spans="1:9" x14ac:dyDescent="0.3">
      <c r="A51" s="32" t="s">
        <v>94</v>
      </c>
      <c r="B51" s="19" t="s">
        <v>34</v>
      </c>
      <c r="C51" s="19" t="s">
        <v>35</v>
      </c>
      <c r="D51" s="31">
        <v>2000</v>
      </c>
      <c r="E51" s="31">
        <v>0</v>
      </c>
      <c r="F51" s="31">
        <v>0</v>
      </c>
      <c r="G51" s="31">
        <v>1067.5</v>
      </c>
      <c r="H51" s="31">
        <v>1466</v>
      </c>
      <c r="I51" s="31">
        <v>3263</v>
      </c>
    </row>
    <row r="52" spans="1:9" x14ac:dyDescent="0.3">
      <c r="A52" s="32" t="s">
        <v>93</v>
      </c>
      <c r="B52" s="19" t="s">
        <v>34</v>
      </c>
      <c r="C52" s="19" t="s">
        <v>35</v>
      </c>
      <c r="D52" s="52"/>
      <c r="E52" s="52"/>
      <c r="F52" s="52"/>
      <c r="G52" s="52"/>
      <c r="H52" s="52"/>
      <c r="I52" s="31">
        <v>80</v>
      </c>
    </row>
    <row r="53" spans="1:9" x14ac:dyDescent="0.3">
      <c r="A53" s="32" t="s">
        <v>97</v>
      </c>
      <c r="B53" s="19" t="s">
        <v>34</v>
      </c>
      <c r="C53" s="19" t="s">
        <v>35</v>
      </c>
      <c r="D53" s="52"/>
      <c r="E53" s="52"/>
      <c r="F53" s="52"/>
      <c r="G53" s="52"/>
      <c r="H53" s="31">
        <v>131</v>
      </c>
      <c r="I53" s="31">
        <f>13+26</f>
        <v>39</v>
      </c>
    </row>
    <row r="54" spans="1:9" x14ac:dyDescent="0.3">
      <c r="A54" s="32" t="s">
        <v>70</v>
      </c>
      <c r="B54" s="19" t="s">
        <v>34</v>
      </c>
      <c r="C54" s="19" t="s">
        <v>35</v>
      </c>
      <c r="D54" s="52"/>
      <c r="E54" s="52"/>
      <c r="F54" s="52"/>
      <c r="G54" s="31">
        <v>2000</v>
      </c>
      <c r="H54" s="31">
        <v>26784.400000000001</v>
      </c>
      <c r="I54" s="31">
        <v>0</v>
      </c>
    </row>
    <row r="55" spans="1:9" x14ac:dyDescent="0.3">
      <c r="A55" s="32" t="s">
        <v>99</v>
      </c>
      <c r="B55" s="19" t="s">
        <v>34</v>
      </c>
      <c r="C55" s="19" t="s">
        <v>35</v>
      </c>
      <c r="D55" s="31">
        <v>30</v>
      </c>
      <c r="E55" s="31">
        <v>0</v>
      </c>
      <c r="F55" s="31">
        <v>18</v>
      </c>
      <c r="G55" s="31">
        <v>0</v>
      </c>
      <c r="H55" s="31">
        <v>1</v>
      </c>
      <c r="I55" s="31">
        <v>30.6</v>
      </c>
    </row>
    <row r="56" spans="1:9" x14ac:dyDescent="0.3">
      <c r="A56" s="32" t="s">
        <v>71</v>
      </c>
      <c r="B56" s="19" t="s">
        <v>34</v>
      </c>
      <c r="C56" s="19" t="s">
        <v>35</v>
      </c>
      <c r="D56" s="52"/>
      <c r="E56" s="52"/>
      <c r="F56" s="52"/>
      <c r="G56" s="52"/>
      <c r="H56" s="31">
        <v>1.4</v>
      </c>
      <c r="I56" s="31">
        <v>0</v>
      </c>
    </row>
    <row r="57" spans="1:9" x14ac:dyDescent="0.3">
      <c r="A57" s="32" t="s">
        <v>39</v>
      </c>
      <c r="B57" s="19" t="s">
        <v>34</v>
      </c>
      <c r="C57" s="19" t="s">
        <v>35</v>
      </c>
      <c r="D57" s="31">
        <v>39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</row>
    <row r="58" spans="1:9" x14ac:dyDescent="0.3">
      <c r="A58" s="32" t="s">
        <v>95</v>
      </c>
      <c r="B58" s="19" t="s">
        <v>34</v>
      </c>
      <c r="C58" s="19" t="s">
        <v>35</v>
      </c>
      <c r="D58" s="52"/>
      <c r="E58" s="52"/>
      <c r="F58" s="31">
        <v>1277</v>
      </c>
      <c r="G58" s="31">
        <v>4</v>
      </c>
      <c r="H58" s="31">
        <v>43</v>
      </c>
      <c r="I58" s="31">
        <f>89+10+25</f>
        <v>124</v>
      </c>
    </row>
    <row r="59" spans="1:9" x14ac:dyDescent="0.3">
      <c r="A59" s="32" t="s">
        <v>59</v>
      </c>
      <c r="B59" s="19" t="s">
        <v>34</v>
      </c>
      <c r="C59" s="19" t="s">
        <v>35</v>
      </c>
      <c r="D59" s="52"/>
      <c r="E59" s="52"/>
      <c r="F59" s="52"/>
      <c r="G59" s="36">
        <v>18.600000000000001</v>
      </c>
      <c r="H59" s="36">
        <v>0</v>
      </c>
      <c r="I59" s="36">
        <v>0</v>
      </c>
    </row>
    <row r="60" spans="1:9" x14ac:dyDescent="0.3">
      <c r="A60" s="32" t="s">
        <v>60</v>
      </c>
      <c r="B60" s="19" t="s">
        <v>34</v>
      </c>
      <c r="C60" s="19" t="s">
        <v>35</v>
      </c>
      <c r="D60" s="52"/>
      <c r="E60" s="52"/>
      <c r="F60" s="52"/>
      <c r="G60" s="36">
        <v>19.7</v>
      </c>
      <c r="H60" s="36">
        <v>0</v>
      </c>
      <c r="I60" s="36">
        <v>0</v>
      </c>
    </row>
    <row r="61" spans="1:9" x14ac:dyDescent="0.3">
      <c r="A61" s="32" t="s">
        <v>61</v>
      </c>
      <c r="B61" s="19" t="s">
        <v>34</v>
      </c>
      <c r="C61" s="19" t="s">
        <v>35</v>
      </c>
      <c r="D61" s="92"/>
      <c r="E61" s="92"/>
      <c r="F61" s="92"/>
      <c r="G61" s="36">
        <v>40.6</v>
      </c>
      <c r="H61" s="36">
        <v>0</v>
      </c>
      <c r="I61" s="36">
        <v>151</v>
      </c>
    </row>
    <row r="62" spans="1:9" x14ac:dyDescent="0.3">
      <c r="A62" s="32" t="s">
        <v>58</v>
      </c>
      <c r="B62" s="19" t="s">
        <v>34</v>
      </c>
      <c r="C62" s="19" t="s">
        <v>35</v>
      </c>
      <c r="D62" s="92"/>
      <c r="E62" s="92"/>
      <c r="F62" s="92"/>
      <c r="G62" s="36">
        <v>2</v>
      </c>
      <c r="H62" s="36">
        <v>0</v>
      </c>
      <c r="I62" s="36">
        <v>0</v>
      </c>
    </row>
    <row r="63" spans="1:9" x14ac:dyDescent="0.3">
      <c r="A63" s="32" t="s">
        <v>98</v>
      </c>
      <c r="B63" s="19" t="s">
        <v>34</v>
      </c>
      <c r="C63" s="19" t="s">
        <v>35</v>
      </c>
      <c r="D63" s="92"/>
      <c r="E63" s="92"/>
      <c r="F63" s="92"/>
      <c r="G63" s="92"/>
      <c r="H63" s="92"/>
      <c r="I63" s="36">
        <v>8</v>
      </c>
    </row>
    <row r="64" spans="1:9" x14ac:dyDescent="0.3">
      <c r="A64" s="32" t="s">
        <v>96</v>
      </c>
      <c r="B64" s="19" t="s">
        <v>34</v>
      </c>
      <c r="C64" s="19" t="s">
        <v>35</v>
      </c>
      <c r="D64" s="92"/>
      <c r="E64" s="92"/>
      <c r="F64" s="92"/>
      <c r="G64" s="92"/>
      <c r="H64" s="92"/>
      <c r="I64" s="31">
        <f>70+56+8</f>
        <v>134</v>
      </c>
    </row>
    <row r="65" spans="1:9" ht="10.199999999999999" customHeight="1" thickBot="1" x14ac:dyDescent="0.35">
      <c r="A65" s="93"/>
      <c r="B65" s="93"/>
      <c r="C65" s="93"/>
      <c r="D65" s="93"/>
      <c r="E65" s="93"/>
      <c r="F65" s="93"/>
      <c r="G65" s="93"/>
      <c r="H65" s="93"/>
      <c r="I65" s="93"/>
    </row>
    <row r="66" spans="1:9" ht="16.2" thickBot="1" x14ac:dyDescent="0.35">
      <c r="A66" s="3"/>
      <c r="B66" s="4" t="s">
        <v>1</v>
      </c>
      <c r="C66" s="4" t="s">
        <v>2</v>
      </c>
      <c r="D66" s="5">
        <v>2018</v>
      </c>
      <c r="E66" s="5">
        <v>2019</v>
      </c>
      <c r="F66" s="5">
        <v>2020</v>
      </c>
      <c r="G66" s="5">
        <v>2021</v>
      </c>
      <c r="H66" s="5">
        <v>2022</v>
      </c>
      <c r="I66" s="6">
        <v>2023</v>
      </c>
    </row>
    <row r="67" spans="1:9" x14ac:dyDescent="0.3">
      <c r="A67" s="33" t="s">
        <v>40</v>
      </c>
      <c r="B67" s="8"/>
      <c r="C67" s="8"/>
      <c r="D67" s="8"/>
      <c r="E67" s="8"/>
      <c r="F67" s="8"/>
      <c r="G67" s="8"/>
      <c r="H67" s="8"/>
      <c r="I67" s="8"/>
    </row>
    <row r="68" spans="1:9" x14ac:dyDescent="0.3">
      <c r="A68" s="16" t="s">
        <v>41</v>
      </c>
      <c r="B68" s="34" t="s">
        <v>42</v>
      </c>
      <c r="C68" s="34" t="s">
        <v>43</v>
      </c>
      <c r="D68" s="35">
        <v>457</v>
      </c>
      <c r="E68" s="35">
        <v>411</v>
      </c>
      <c r="F68" s="31">
        <v>453</v>
      </c>
      <c r="G68" s="41">
        <v>709</v>
      </c>
      <c r="H68" s="41">
        <v>632</v>
      </c>
      <c r="I68" s="41">
        <v>623</v>
      </c>
    </row>
    <row r="69" spans="1:9" x14ac:dyDescent="0.3">
      <c r="A69" s="16" t="s">
        <v>44</v>
      </c>
      <c r="B69" s="19" t="s">
        <v>45</v>
      </c>
      <c r="C69" s="19" t="s">
        <v>7</v>
      </c>
      <c r="D69" s="12">
        <v>88</v>
      </c>
      <c r="E69" s="12">
        <v>48</v>
      </c>
      <c r="F69" s="12">
        <v>54</v>
      </c>
      <c r="G69" s="18">
        <v>41</v>
      </c>
      <c r="H69" s="41" t="s">
        <v>16</v>
      </c>
      <c r="I69" s="41" t="s">
        <v>16</v>
      </c>
    </row>
    <row r="70" spans="1:9" x14ac:dyDescent="0.3">
      <c r="A70" s="16" t="s">
        <v>44</v>
      </c>
      <c r="B70" s="19" t="s">
        <v>45</v>
      </c>
      <c r="C70" s="19" t="s">
        <v>15</v>
      </c>
      <c r="D70" s="36">
        <v>7216</v>
      </c>
      <c r="E70" s="36">
        <v>6124</v>
      </c>
      <c r="F70" s="36">
        <v>6235</v>
      </c>
      <c r="G70" s="41" t="s">
        <v>16</v>
      </c>
      <c r="H70" s="41" t="s">
        <v>16</v>
      </c>
      <c r="I70" s="41" t="s">
        <v>16</v>
      </c>
    </row>
    <row r="71" spans="1:9" x14ac:dyDescent="0.3">
      <c r="A71" s="16" t="s">
        <v>46</v>
      </c>
      <c r="B71" s="19" t="s">
        <v>45</v>
      </c>
      <c r="C71" s="19" t="s">
        <v>7</v>
      </c>
      <c r="D71" s="36">
        <v>14</v>
      </c>
      <c r="E71" s="36">
        <v>5</v>
      </c>
      <c r="F71" s="36">
        <v>7</v>
      </c>
      <c r="G71" s="41">
        <v>5</v>
      </c>
      <c r="H71" s="41" t="s">
        <v>16</v>
      </c>
      <c r="I71" s="41" t="s">
        <v>16</v>
      </c>
    </row>
    <row r="72" spans="1:9" ht="16.2" thickBot="1" x14ac:dyDescent="0.35">
      <c r="A72" s="20" t="s">
        <v>46</v>
      </c>
      <c r="B72" s="21" t="s">
        <v>45</v>
      </c>
      <c r="C72" s="21" t="s">
        <v>15</v>
      </c>
      <c r="D72" s="46">
        <v>1120</v>
      </c>
      <c r="E72" s="46">
        <v>1032</v>
      </c>
      <c r="F72" s="46">
        <v>1136</v>
      </c>
      <c r="G72" s="20" t="s">
        <v>16</v>
      </c>
      <c r="H72" s="47" t="s">
        <v>16</v>
      </c>
      <c r="I72" s="47" t="s">
        <v>16</v>
      </c>
    </row>
    <row r="73" spans="1:9" ht="16.2" thickBot="1" x14ac:dyDescent="0.35">
      <c r="A73" s="51"/>
      <c r="B73" s="4" t="s">
        <v>1</v>
      </c>
      <c r="C73" s="4" t="s">
        <v>2</v>
      </c>
      <c r="D73" s="5">
        <v>2017</v>
      </c>
      <c r="E73" s="5">
        <v>2018</v>
      </c>
      <c r="F73" s="5">
        <v>2019</v>
      </c>
      <c r="G73" s="5">
        <v>2020</v>
      </c>
      <c r="H73" s="5">
        <v>2021</v>
      </c>
      <c r="I73" s="6">
        <v>2022</v>
      </c>
    </row>
    <row r="74" spans="1:9" x14ac:dyDescent="0.3">
      <c r="A74" s="33" t="s">
        <v>47</v>
      </c>
      <c r="B74" s="8"/>
      <c r="C74" s="8"/>
      <c r="D74" s="37"/>
      <c r="E74" s="37"/>
      <c r="F74" s="37"/>
      <c r="G74" s="37"/>
      <c r="H74" s="37"/>
      <c r="I74" s="37"/>
    </row>
    <row r="75" spans="1:9" x14ac:dyDescent="0.3">
      <c r="A75" s="38" t="s">
        <v>101</v>
      </c>
      <c r="B75" s="10" t="s">
        <v>100</v>
      </c>
      <c r="C75" s="10" t="s">
        <v>11</v>
      </c>
      <c r="D75" s="37"/>
      <c r="E75" s="37"/>
      <c r="F75" s="39">
        <v>2.2999999999999998</v>
      </c>
      <c r="G75" s="39">
        <v>2.1</v>
      </c>
      <c r="H75" s="39">
        <v>2.2999999999999998</v>
      </c>
      <c r="I75" s="39">
        <v>2</v>
      </c>
    </row>
    <row r="76" spans="1:9" x14ac:dyDescent="0.3">
      <c r="A76" s="38" t="s">
        <v>101</v>
      </c>
      <c r="B76" s="10" t="s">
        <v>100</v>
      </c>
      <c r="C76" s="10" t="s">
        <v>15</v>
      </c>
      <c r="D76" s="37"/>
      <c r="E76" s="37"/>
      <c r="F76" s="50">
        <v>2.7</v>
      </c>
      <c r="G76" s="50">
        <v>2.8</v>
      </c>
      <c r="H76" s="50">
        <v>2.6</v>
      </c>
      <c r="I76" s="50">
        <v>2.6</v>
      </c>
    </row>
    <row r="77" spans="1:9" x14ac:dyDescent="0.3">
      <c r="A77" s="48" t="s">
        <v>101</v>
      </c>
      <c r="B77" s="49" t="s">
        <v>100</v>
      </c>
      <c r="C77" s="49" t="s">
        <v>20</v>
      </c>
      <c r="D77" s="37"/>
      <c r="E77" s="37"/>
      <c r="F77" s="50">
        <v>2.6</v>
      </c>
      <c r="G77" s="50">
        <v>2.5</v>
      </c>
      <c r="H77" s="50">
        <v>2.5</v>
      </c>
      <c r="I77" s="50">
        <v>2.2999999999999998</v>
      </c>
    </row>
    <row r="78" spans="1:9" ht="16.2" thickBot="1" x14ac:dyDescent="0.35">
      <c r="A78" s="48" t="s">
        <v>101</v>
      </c>
      <c r="B78" s="49" t="s">
        <v>100</v>
      </c>
      <c r="C78" s="49" t="s">
        <v>102</v>
      </c>
      <c r="D78" s="79"/>
      <c r="E78" s="79"/>
      <c r="F78" s="50">
        <v>2.7</v>
      </c>
      <c r="G78" s="50">
        <v>2.2999999999999998</v>
      </c>
      <c r="H78" s="50">
        <v>2.5</v>
      </c>
      <c r="I78" s="50">
        <v>2.4</v>
      </c>
    </row>
    <row r="79" spans="1:9" ht="16.2" thickBot="1" x14ac:dyDescent="0.35">
      <c r="A79" s="51"/>
      <c r="B79" s="4" t="s">
        <v>1</v>
      </c>
      <c r="C79" s="4" t="s">
        <v>2</v>
      </c>
      <c r="D79" s="5">
        <v>2017</v>
      </c>
      <c r="E79" s="5">
        <v>2018</v>
      </c>
      <c r="F79" s="5">
        <v>2019</v>
      </c>
      <c r="G79" s="5">
        <v>2020</v>
      </c>
      <c r="H79" s="5">
        <v>2021</v>
      </c>
      <c r="I79" s="6">
        <v>2022</v>
      </c>
    </row>
    <row r="80" spans="1:9" x14ac:dyDescent="0.3">
      <c r="A80" s="33" t="s">
        <v>48</v>
      </c>
      <c r="B80" s="8"/>
      <c r="C80" s="8"/>
      <c r="D80" s="8"/>
      <c r="E80" s="8"/>
      <c r="F80" s="8"/>
      <c r="G80" s="8"/>
      <c r="H80" s="8"/>
      <c r="I80" s="8"/>
    </row>
    <row r="81" spans="1:9" x14ac:dyDescent="0.3">
      <c r="A81" s="16" t="s">
        <v>49</v>
      </c>
      <c r="B81" s="19" t="s">
        <v>51</v>
      </c>
      <c r="C81" s="19" t="s">
        <v>6</v>
      </c>
      <c r="D81" s="8"/>
      <c r="E81" s="12">
        <v>24.2</v>
      </c>
      <c r="F81" s="12">
        <v>21.96</v>
      </c>
      <c r="G81" s="17">
        <v>23.5</v>
      </c>
      <c r="H81" s="40">
        <v>17.5</v>
      </c>
      <c r="I81" s="40" t="s">
        <v>16</v>
      </c>
    </row>
    <row r="82" spans="1:9" x14ac:dyDescent="0.3">
      <c r="A82" s="16" t="s">
        <v>49</v>
      </c>
      <c r="B82" s="19" t="s">
        <v>51</v>
      </c>
      <c r="C82" s="19" t="s">
        <v>11</v>
      </c>
      <c r="D82" s="8"/>
      <c r="E82" s="12">
        <v>15.6</v>
      </c>
      <c r="F82" s="12">
        <v>15.83</v>
      </c>
      <c r="G82" s="17">
        <v>15.7</v>
      </c>
      <c r="H82" s="40">
        <v>14.5</v>
      </c>
      <c r="I82" s="40" t="s">
        <v>16</v>
      </c>
    </row>
    <row r="83" spans="1:9" ht="15" customHeight="1" x14ac:dyDescent="0.3">
      <c r="A83" s="16" t="s">
        <v>50</v>
      </c>
      <c r="B83" s="19" t="s">
        <v>51</v>
      </c>
      <c r="C83" s="19" t="s">
        <v>6</v>
      </c>
      <c r="D83" s="8"/>
      <c r="E83" s="12">
        <v>654</v>
      </c>
      <c r="F83" s="12">
        <v>594</v>
      </c>
      <c r="G83" s="31">
        <v>631</v>
      </c>
      <c r="H83" s="41">
        <v>463</v>
      </c>
      <c r="I83" s="41">
        <f>48+440</f>
        <v>488</v>
      </c>
    </row>
    <row r="84" spans="1:9" x14ac:dyDescent="0.3">
      <c r="A84" s="16" t="s">
        <v>50</v>
      </c>
      <c r="B84" s="19" t="s">
        <v>51</v>
      </c>
      <c r="C84" s="19" t="s">
        <v>11</v>
      </c>
      <c r="D84" s="8"/>
      <c r="E84" s="36">
        <v>11236</v>
      </c>
      <c r="F84" s="36">
        <v>11568</v>
      </c>
      <c r="G84" s="36">
        <v>11468</v>
      </c>
      <c r="H84" s="41">
        <v>11292</v>
      </c>
      <c r="I84" s="41">
        <f>1815+9421</f>
        <v>11236</v>
      </c>
    </row>
    <row r="85" spans="1:9" x14ac:dyDescent="0.3">
      <c r="A85" s="16" t="s">
        <v>52</v>
      </c>
      <c r="B85" s="19" t="s">
        <v>51</v>
      </c>
      <c r="C85" s="19" t="s">
        <v>6</v>
      </c>
      <c r="D85" s="8"/>
      <c r="E85" s="12">
        <v>439</v>
      </c>
      <c r="F85" s="12">
        <v>436</v>
      </c>
      <c r="G85" s="31">
        <v>439</v>
      </c>
      <c r="H85" s="41">
        <v>328</v>
      </c>
      <c r="I85" s="41">
        <f>41+310</f>
        <v>351</v>
      </c>
    </row>
    <row r="86" spans="1:9" ht="16.2" thickBot="1" x14ac:dyDescent="0.35">
      <c r="A86" s="20" t="s">
        <v>52</v>
      </c>
      <c r="B86" s="21" t="s">
        <v>51</v>
      </c>
      <c r="C86" s="21" t="s">
        <v>11</v>
      </c>
      <c r="D86" s="80"/>
      <c r="E86" s="77">
        <v>8558</v>
      </c>
      <c r="F86" s="77">
        <v>8743</v>
      </c>
      <c r="G86" s="28">
        <v>8514</v>
      </c>
      <c r="H86" s="45">
        <v>8543</v>
      </c>
      <c r="I86" s="45">
        <f>7010+1507</f>
        <v>8517</v>
      </c>
    </row>
    <row r="87" spans="1:9" ht="16.2" thickBot="1" x14ac:dyDescent="0.35">
      <c r="A87" s="51"/>
      <c r="B87" s="4" t="s">
        <v>1</v>
      </c>
      <c r="C87" s="4" t="s">
        <v>2</v>
      </c>
      <c r="D87" s="5">
        <v>2018</v>
      </c>
      <c r="E87" s="5">
        <v>2019</v>
      </c>
      <c r="F87" s="5">
        <v>2020</v>
      </c>
      <c r="G87" s="5">
        <v>2021</v>
      </c>
      <c r="H87" s="5">
        <v>2022</v>
      </c>
      <c r="I87" s="6">
        <v>2023</v>
      </c>
    </row>
    <row r="88" spans="1:9" x14ac:dyDescent="0.3">
      <c r="A88" s="29" t="s">
        <v>103</v>
      </c>
      <c r="B88" s="81" t="s">
        <v>53</v>
      </c>
      <c r="C88" s="81" t="s">
        <v>54</v>
      </c>
      <c r="D88" s="8"/>
      <c r="E88" s="8"/>
      <c r="F88" s="2">
        <v>375</v>
      </c>
      <c r="G88" s="82">
        <v>500</v>
      </c>
      <c r="H88" s="82">
        <v>440</v>
      </c>
      <c r="I88" s="82">
        <v>421</v>
      </c>
    </row>
    <row r="89" spans="1:9" ht="16.2" thickBot="1" x14ac:dyDescent="0.35">
      <c r="A89" s="12" t="s">
        <v>103</v>
      </c>
      <c r="B89" s="53" t="s">
        <v>53</v>
      </c>
      <c r="C89" s="53" t="s">
        <v>15</v>
      </c>
      <c r="D89" s="8"/>
      <c r="E89" s="8"/>
      <c r="F89" s="31">
        <v>3244</v>
      </c>
      <c r="G89" s="45">
        <v>3459</v>
      </c>
      <c r="H89" s="41">
        <v>3052</v>
      </c>
      <c r="I89" s="41">
        <v>2892</v>
      </c>
    </row>
    <row r="90" spans="1:9" ht="16.2" thickBot="1" x14ac:dyDescent="0.35">
      <c r="A90" s="51"/>
      <c r="B90" s="4" t="s">
        <v>1</v>
      </c>
      <c r="C90" s="4" t="s">
        <v>2</v>
      </c>
      <c r="D90" s="5">
        <v>2018</v>
      </c>
      <c r="E90" s="5">
        <v>2019</v>
      </c>
      <c r="F90" s="5">
        <v>2020</v>
      </c>
      <c r="G90" s="5">
        <v>2021</v>
      </c>
      <c r="H90" s="5">
        <v>2022</v>
      </c>
      <c r="I90" s="6">
        <v>2023</v>
      </c>
    </row>
    <row r="91" spans="1:9" x14ac:dyDescent="0.3">
      <c r="A91" s="33" t="s">
        <v>55</v>
      </c>
      <c r="B91" s="8"/>
      <c r="C91" s="8"/>
      <c r="D91" s="8"/>
      <c r="E91" s="8"/>
      <c r="F91" s="8"/>
      <c r="G91" s="8"/>
      <c r="H91" s="8"/>
      <c r="I91" s="8"/>
    </row>
    <row r="92" spans="1:9" x14ac:dyDescent="0.3">
      <c r="A92" s="12" t="s">
        <v>64</v>
      </c>
      <c r="B92" s="24" t="s">
        <v>56</v>
      </c>
      <c r="C92" s="24" t="s">
        <v>6</v>
      </c>
      <c r="D92" s="8"/>
      <c r="E92" s="8"/>
      <c r="F92" s="8"/>
      <c r="G92" s="17">
        <v>22.75</v>
      </c>
      <c r="H92" s="17">
        <v>18.13</v>
      </c>
      <c r="I92" s="17">
        <v>19.670000000000002</v>
      </c>
    </row>
    <row r="93" spans="1:9" ht="16.2" thickBot="1" x14ac:dyDescent="0.35">
      <c r="A93" s="89" t="s">
        <v>66</v>
      </c>
      <c r="B93" s="89"/>
      <c r="C93" s="89"/>
      <c r="D93" s="89"/>
      <c r="E93" s="89"/>
      <c r="F93" s="89"/>
      <c r="G93" s="89"/>
      <c r="H93" s="89"/>
      <c r="I93" s="89"/>
    </row>
    <row r="94" spans="1:9" ht="16.2" thickBot="1" x14ac:dyDescent="0.35">
      <c r="A94" s="51"/>
      <c r="B94" s="4" t="s">
        <v>1</v>
      </c>
      <c r="C94" s="4" t="s">
        <v>2</v>
      </c>
      <c r="D94" s="5">
        <v>2019</v>
      </c>
      <c r="E94" s="5">
        <v>2020</v>
      </c>
      <c r="F94" s="5">
        <v>2021</v>
      </c>
      <c r="G94" s="5">
        <v>2022</v>
      </c>
      <c r="H94" s="5">
        <v>2023</v>
      </c>
      <c r="I94" s="6">
        <v>2024</v>
      </c>
    </row>
    <row r="95" spans="1:9" x14ac:dyDescent="0.3">
      <c r="A95" s="7" t="s">
        <v>67</v>
      </c>
      <c r="B95" s="8"/>
      <c r="C95" s="8"/>
      <c r="D95" s="8"/>
      <c r="E95" s="8"/>
      <c r="F95" s="8"/>
      <c r="G95" s="8"/>
      <c r="H95" s="8"/>
      <c r="I95" s="8"/>
    </row>
    <row r="96" spans="1:9" x14ac:dyDescent="0.3">
      <c r="A96" s="9" t="s">
        <v>68</v>
      </c>
      <c r="B96" s="10" t="s">
        <v>5</v>
      </c>
      <c r="C96" s="11" t="s">
        <v>6</v>
      </c>
      <c r="D96" s="25"/>
      <c r="E96" s="25"/>
      <c r="F96" s="25"/>
      <c r="G96" s="25"/>
      <c r="H96" s="16">
        <v>6</v>
      </c>
      <c r="I96" s="16">
        <v>6</v>
      </c>
    </row>
    <row r="97" spans="1:9" x14ac:dyDescent="0.3">
      <c r="A97" s="9" t="s">
        <v>68</v>
      </c>
      <c r="B97" s="10" t="s">
        <v>5</v>
      </c>
      <c r="C97" s="11" t="s">
        <v>11</v>
      </c>
      <c r="D97" s="25"/>
      <c r="E97" s="25"/>
      <c r="F97" s="25"/>
      <c r="G97" s="25"/>
      <c r="H97" s="16">
        <v>5</v>
      </c>
      <c r="I97" s="16">
        <v>5</v>
      </c>
    </row>
    <row r="98" spans="1:9" ht="15.6" customHeight="1" x14ac:dyDescent="0.3">
      <c r="A98" s="9" t="s">
        <v>68</v>
      </c>
      <c r="B98" s="10" t="s">
        <v>5</v>
      </c>
      <c r="C98" s="11" t="s">
        <v>15</v>
      </c>
      <c r="D98" s="42"/>
      <c r="E98" s="42"/>
      <c r="F98" s="42"/>
      <c r="G98" s="42"/>
      <c r="H98" s="44">
        <v>6</v>
      </c>
      <c r="I98" s="44">
        <v>6</v>
      </c>
    </row>
    <row r="99" spans="1:9" ht="16.2" thickBot="1" x14ac:dyDescent="0.35">
      <c r="A99" s="9" t="s">
        <v>68</v>
      </c>
      <c r="B99" s="10" t="s">
        <v>5</v>
      </c>
      <c r="C99" s="11" t="s">
        <v>20</v>
      </c>
      <c r="D99" s="25"/>
      <c r="E99" s="25"/>
      <c r="F99" s="25"/>
      <c r="G99" s="25"/>
      <c r="H99" s="16">
        <v>6</v>
      </c>
      <c r="I99" s="16">
        <v>7</v>
      </c>
    </row>
    <row r="100" spans="1:9" ht="16.2" thickBot="1" x14ac:dyDescent="0.35">
      <c r="A100" s="51"/>
      <c r="B100" s="4" t="s">
        <v>1</v>
      </c>
      <c r="C100" s="4" t="s">
        <v>2</v>
      </c>
      <c r="D100" s="5">
        <v>2019</v>
      </c>
      <c r="E100" s="5">
        <v>2020</v>
      </c>
      <c r="F100" s="5">
        <v>2021</v>
      </c>
      <c r="G100" s="5">
        <v>2022</v>
      </c>
      <c r="H100" s="5">
        <v>2023</v>
      </c>
      <c r="I100" s="6">
        <v>2024</v>
      </c>
    </row>
    <row r="101" spans="1:9" x14ac:dyDescent="0.3">
      <c r="A101" s="7" t="s">
        <v>75</v>
      </c>
      <c r="B101" s="8"/>
      <c r="C101" s="57"/>
      <c r="D101" s="37"/>
      <c r="E101" s="37"/>
      <c r="F101" s="37"/>
      <c r="G101" s="37"/>
      <c r="H101" s="37"/>
      <c r="I101" s="37"/>
    </row>
    <row r="102" spans="1:9" x14ac:dyDescent="0.3">
      <c r="A102" s="58" t="s">
        <v>76</v>
      </c>
      <c r="B102" s="19" t="s">
        <v>5</v>
      </c>
      <c r="C102" s="59" t="s">
        <v>6</v>
      </c>
      <c r="D102" s="60">
        <v>6</v>
      </c>
      <c r="E102" s="60">
        <v>6</v>
      </c>
      <c r="F102" s="60">
        <v>7</v>
      </c>
      <c r="G102" s="61">
        <v>9</v>
      </c>
      <c r="H102" s="61">
        <v>9</v>
      </c>
      <c r="I102" s="61">
        <v>9</v>
      </c>
    </row>
    <row r="103" spans="1:9" x14ac:dyDescent="0.3">
      <c r="A103" s="58" t="s">
        <v>76</v>
      </c>
      <c r="B103" s="19" t="s">
        <v>5</v>
      </c>
      <c r="C103" s="59" t="s">
        <v>11</v>
      </c>
      <c r="D103" s="60">
        <v>9</v>
      </c>
      <c r="E103" s="60">
        <v>9</v>
      </c>
      <c r="F103" s="60">
        <v>9</v>
      </c>
      <c r="G103" s="61">
        <v>10</v>
      </c>
      <c r="H103" s="61">
        <v>10</v>
      </c>
      <c r="I103" s="61">
        <v>10</v>
      </c>
    </row>
    <row r="104" spans="1:9" x14ac:dyDescent="0.3">
      <c r="A104" s="58" t="s">
        <v>76</v>
      </c>
      <c r="B104" s="19" t="s">
        <v>5</v>
      </c>
      <c r="C104" s="62" t="s">
        <v>7</v>
      </c>
      <c r="D104" s="25"/>
      <c r="E104" s="25"/>
      <c r="F104" s="25"/>
      <c r="G104" s="63"/>
      <c r="H104" s="63"/>
      <c r="I104" s="63"/>
    </row>
    <row r="105" spans="1:9" x14ac:dyDescent="0.3">
      <c r="A105" s="58" t="s">
        <v>76</v>
      </c>
      <c r="B105" s="19" t="s">
        <v>5</v>
      </c>
      <c r="C105" s="62" t="s">
        <v>15</v>
      </c>
      <c r="D105" s="60">
        <v>9</v>
      </c>
      <c r="E105" s="60">
        <v>9</v>
      </c>
      <c r="F105" s="60">
        <v>9</v>
      </c>
      <c r="G105" s="61">
        <v>10</v>
      </c>
      <c r="H105" s="61">
        <v>10</v>
      </c>
      <c r="I105" s="61">
        <v>10</v>
      </c>
    </row>
    <row r="106" spans="1:9" x14ac:dyDescent="0.3">
      <c r="A106" s="58" t="s">
        <v>76</v>
      </c>
      <c r="B106" s="19" t="s">
        <v>5</v>
      </c>
      <c r="C106" s="62" t="s">
        <v>9</v>
      </c>
      <c r="D106" s="64"/>
      <c r="E106" s="64"/>
      <c r="F106" s="64"/>
      <c r="G106" s="63"/>
      <c r="H106" s="63"/>
      <c r="I106" s="63"/>
    </row>
    <row r="107" spans="1:9" x14ac:dyDescent="0.3">
      <c r="A107" s="58" t="s">
        <v>76</v>
      </c>
      <c r="B107" s="19" t="s">
        <v>5</v>
      </c>
      <c r="C107" s="62" t="s">
        <v>20</v>
      </c>
      <c r="D107" s="60">
        <v>11</v>
      </c>
      <c r="E107" s="60">
        <v>12</v>
      </c>
      <c r="F107" s="60">
        <v>12</v>
      </c>
      <c r="G107" s="61">
        <v>13</v>
      </c>
      <c r="H107" s="61">
        <v>13</v>
      </c>
      <c r="I107" s="61">
        <v>13</v>
      </c>
    </row>
    <row r="108" spans="1:9" ht="16.2" thickBot="1" x14ac:dyDescent="0.35">
      <c r="A108" s="58" t="s">
        <v>76</v>
      </c>
      <c r="B108" s="19" t="s">
        <v>5</v>
      </c>
      <c r="C108" s="24" t="s">
        <v>77</v>
      </c>
      <c r="D108" s="60">
        <v>11</v>
      </c>
      <c r="E108" s="60">
        <v>12</v>
      </c>
      <c r="F108" s="60">
        <v>12</v>
      </c>
      <c r="G108" s="61">
        <v>12</v>
      </c>
      <c r="H108" s="61">
        <v>12</v>
      </c>
      <c r="I108" s="61">
        <v>13</v>
      </c>
    </row>
    <row r="109" spans="1:9" ht="16.2" thickBot="1" x14ac:dyDescent="0.35">
      <c r="A109" s="55"/>
      <c r="B109" s="4" t="s">
        <v>1</v>
      </c>
      <c r="C109" s="4" t="s">
        <v>2</v>
      </c>
      <c r="D109" s="4">
        <v>2019</v>
      </c>
      <c r="E109" s="65">
        <v>2020</v>
      </c>
      <c r="F109" s="4">
        <v>2021</v>
      </c>
      <c r="G109" s="65">
        <v>2022</v>
      </c>
      <c r="H109" s="4">
        <v>2023</v>
      </c>
      <c r="I109" s="56">
        <v>2024</v>
      </c>
    </row>
    <row r="110" spans="1:9" x14ac:dyDescent="0.3">
      <c r="A110" s="7" t="s">
        <v>78</v>
      </c>
      <c r="B110" s="8"/>
      <c r="C110" s="57"/>
      <c r="D110" s="37"/>
      <c r="E110" s="37"/>
      <c r="F110" s="37"/>
      <c r="G110" s="37"/>
      <c r="H110" s="37"/>
      <c r="I110" s="37"/>
    </row>
    <row r="111" spans="1:9" x14ac:dyDescent="0.3">
      <c r="A111" s="58" t="s">
        <v>79</v>
      </c>
      <c r="B111" s="19" t="s">
        <v>5</v>
      </c>
      <c r="C111" s="19" t="s">
        <v>6</v>
      </c>
      <c r="D111" s="61">
        <v>50</v>
      </c>
      <c r="E111" s="61">
        <v>50</v>
      </c>
      <c r="F111" s="61">
        <v>50</v>
      </c>
      <c r="G111" s="61">
        <v>50</v>
      </c>
      <c r="H111" s="61">
        <v>50</v>
      </c>
      <c r="I111" s="61">
        <v>50</v>
      </c>
    </row>
    <row r="112" spans="1:9" x14ac:dyDescent="0.3">
      <c r="A112" s="58" t="s">
        <v>79</v>
      </c>
      <c r="B112" s="19" t="s">
        <v>5</v>
      </c>
      <c r="C112" s="19" t="s">
        <v>11</v>
      </c>
      <c r="D112" s="61">
        <v>50</v>
      </c>
      <c r="E112" s="61">
        <v>50</v>
      </c>
      <c r="F112" s="61">
        <v>50</v>
      </c>
      <c r="G112" s="61">
        <v>50</v>
      </c>
      <c r="H112" s="61">
        <v>50</v>
      </c>
      <c r="I112" s="61">
        <v>50</v>
      </c>
    </row>
    <row r="113" spans="1:9" x14ac:dyDescent="0.3">
      <c r="A113" s="58" t="s">
        <v>79</v>
      </c>
      <c r="B113" s="19" t="s">
        <v>5</v>
      </c>
      <c r="C113" s="19" t="s">
        <v>7</v>
      </c>
      <c r="D113" s="66"/>
      <c r="E113" s="66"/>
      <c r="F113" s="66"/>
      <c r="G113" s="66"/>
      <c r="H113" s="66"/>
      <c r="I113" s="66"/>
    </row>
    <row r="114" spans="1:9" x14ac:dyDescent="0.3">
      <c r="A114" s="58" t="s">
        <v>79</v>
      </c>
      <c r="B114" s="19" t="s">
        <v>5</v>
      </c>
      <c r="C114" s="19" t="s">
        <v>15</v>
      </c>
      <c r="D114" s="61">
        <v>50</v>
      </c>
      <c r="E114" s="61">
        <v>50</v>
      </c>
      <c r="F114" s="61">
        <v>50</v>
      </c>
      <c r="G114" s="61">
        <v>50</v>
      </c>
      <c r="H114" s="61">
        <v>50</v>
      </c>
      <c r="I114" s="61">
        <v>50</v>
      </c>
    </row>
    <row r="115" spans="1:9" x14ac:dyDescent="0.3">
      <c r="A115" s="58" t="s">
        <v>79</v>
      </c>
      <c r="B115" s="19" t="s">
        <v>5</v>
      </c>
      <c r="C115" s="19" t="s">
        <v>9</v>
      </c>
      <c r="D115" s="63"/>
      <c r="E115" s="63"/>
      <c r="F115" s="66"/>
      <c r="G115" s="66"/>
      <c r="H115" s="66"/>
      <c r="I115" s="67">
        <v>60</v>
      </c>
    </row>
    <row r="116" spans="1:9" x14ac:dyDescent="0.3">
      <c r="A116" s="58" t="s">
        <v>79</v>
      </c>
      <c r="B116" s="19" t="s">
        <v>5</v>
      </c>
      <c r="C116" s="19" t="s">
        <v>20</v>
      </c>
      <c r="D116" s="67">
        <v>70</v>
      </c>
      <c r="E116" s="67">
        <v>70</v>
      </c>
      <c r="F116" s="67">
        <v>70</v>
      </c>
      <c r="G116" s="67">
        <v>70</v>
      </c>
      <c r="H116" s="67">
        <v>70</v>
      </c>
      <c r="I116" s="67">
        <v>70</v>
      </c>
    </row>
    <row r="117" spans="1:9" ht="16.2" thickBot="1" x14ac:dyDescent="0.35">
      <c r="A117" s="58" t="s">
        <v>79</v>
      </c>
      <c r="B117" s="19" t="s">
        <v>5</v>
      </c>
      <c r="C117" s="19" t="s">
        <v>77</v>
      </c>
      <c r="D117" s="67">
        <v>50</v>
      </c>
      <c r="E117" s="67">
        <v>50</v>
      </c>
      <c r="F117" s="67">
        <v>50</v>
      </c>
      <c r="G117" s="67">
        <v>50</v>
      </c>
      <c r="H117" s="67">
        <v>50</v>
      </c>
      <c r="I117" s="67">
        <v>50</v>
      </c>
    </row>
    <row r="118" spans="1:9" ht="16.2" thickBot="1" x14ac:dyDescent="0.35">
      <c r="A118" s="55"/>
      <c r="B118" s="4" t="s">
        <v>1</v>
      </c>
      <c r="C118" s="4" t="s">
        <v>2</v>
      </c>
      <c r="D118" s="4">
        <v>2019</v>
      </c>
      <c r="E118" s="65">
        <v>2020</v>
      </c>
      <c r="F118" s="4">
        <v>2021</v>
      </c>
      <c r="G118" s="65">
        <v>2022</v>
      </c>
      <c r="H118" s="4">
        <v>2023</v>
      </c>
      <c r="I118" s="56">
        <v>2024</v>
      </c>
    </row>
    <row r="119" spans="1:9" x14ac:dyDescent="0.3">
      <c r="A119" s="7" t="s">
        <v>80</v>
      </c>
      <c r="B119" s="8"/>
      <c r="C119" s="57"/>
      <c r="D119" s="37"/>
      <c r="E119" s="37"/>
      <c r="F119" s="37"/>
      <c r="G119" s="37"/>
      <c r="H119" s="37"/>
      <c r="I119" s="37"/>
    </row>
    <row r="120" spans="1:9" x14ac:dyDescent="0.3">
      <c r="A120" s="58" t="s">
        <v>81</v>
      </c>
      <c r="B120" s="19" t="s">
        <v>5</v>
      </c>
      <c r="C120" s="19" t="s">
        <v>6</v>
      </c>
      <c r="D120" s="61">
        <v>59</v>
      </c>
      <c r="E120" s="61">
        <v>57</v>
      </c>
      <c r="F120" s="61">
        <v>56</v>
      </c>
      <c r="G120" s="61">
        <v>62</v>
      </c>
      <c r="H120" s="61">
        <v>62</v>
      </c>
      <c r="I120" s="61">
        <v>63</v>
      </c>
    </row>
    <row r="121" spans="1:9" x14ac:dyDescent="0.3">
      <c r="A121" s="58" t="s">
        <v>81</v>
      </c>
      <c r="B121" s="19" t="s">
        <v>5</v>
      </c>
      <c r="C121" s="19" t="s">
        <v>11</v>
      </c>
      <c r="D121" s="61">
        <v>67</v>
      </c>
      <c r="E121" s="61">
        <v>67</v>
      </c>
      <c r="F121" s="61">
        <v>68</v>
      </c>
      <c r="G121" s="61">
        <v>70</v>
      </c>
      <c r="H121" s="61">
        <v>70</v>
      </c>
      <c r="I121" s="61">
        <v>71</v>
      </c>
    </row>
    <row r="122" spans="1:9" x14ac:dyDescent="0.3">
      <c r="A122" s="58" t="s">
        <v>81</v>
      </c>
      <c r="B122" s="19" t="s">
        <v>5</v>
      </c>
      <c r="C122" s="19" t="s">
        <v>7</v>
      </c>
      <c r="D122" s="67">
        <v>46</v>
      </c>
      <c r="E122" s="67">
        <v>42</v>
      </c>
      <c r="F122" s="67">
        <v>40</v>
      </c>
      <c r="G122" s="67">
        <v>38</v>
      </c>
      <c r="H122" s="67">
        <v>38</v>
      </c>
      <c r="I122" s="67">
        <v>35</v>
      </c>
    </row>
    <row r="123" spans="1:9" x14ac:dyDescent="0.3">
      <c r="A123" s="58" t="s">
        <v>81</v>
      </c>
      <c r="B123" s="19" t="s">
        <v>5</v>
      </c>
      <c r="C123" s="19" t="s">
        <v>15</v>
      </c>
      <c r="D123" s="61">
        <v>58</v>
      </c>
      <c r="E123" s="61">
        <v>59</v>
      </c>
      <c r="F123" s="61">
        <v>60</v>
      </c>
      <c r="G123" s="61">
        <v>61</v>
      </c>
      <c r="H123" s="61">
        <v>61</v>
      </c>
      <c r="I123" s="61">
        <v>63</v>
      </c>
    </row>
    <row r="124" spans="1:9" x14ac:dyDescent="0.3">
      <c r="A124" s="58" t="s">
        <v>81</v>
      </c>
      <c r="B124" s="19" t="s">
        <v>5</v>
      </c>
      <c r="C124" s="19" t="s">
        <v>9</v>
      </c>
      <c r="D124" s="61">
        <v>48</v>
      </c>
      <c r="E124" s="61">
        <v>56</v>
      </c>
      <c r="F124" s="67">
        <v>61</v>
      </c>
      <c r="G124" s="67">
        <v>60</v>
      </c>
      <c r="H124" s="67">
        <v>60</v>
      </c>
      <c r="I124" s="67">
        <v>63</v>
      </c>
    </row>
    <row r="125" spans="1:9" x14ac:dyDescent="0.3">
      <c r="A125" s="58" t="s">
        <v>81</v>
      </c>
      <c r="B125" s="19" t="s">
        <v>5</v>
      </c>
      <c r="C125" s="19" t="s">
        <v>20</v>
      </c>
      <c r="D125" s="67">
        <v>80</v>
      </c>
      <c r="E125" s="67">
        <v>81</v>
      </c>
      <c r="F125" s="67">
        <v>82</v>
      </c>
      <c r="G125" s="67">
        <v>84</v>
      </c>
      <c r="H125" s="67">
        <v>84</v>
      </c>
      <c r="I125" s="67">
        <v>87</v>
      </c>
    </row>
    <row r="126" spans="1:9" ht="16.2" thickBot="1" x14ac:dyDescent="0.35">
      <c r="A126" s="58" t="s">
        <v>81</v>
      </c>
      <c r="B126" s="19" t="s">
        <v>5</v>
      </c>
      <c r="C126" s="19" t="s">
        <v>77</v>
      </c>
      <c r="D126" s="67">
        <v>67</v>
      </c>
      <c r="E126" s="67">
        <v>70</v>
      </c>
      <c r="F126" s="67">
        <v>72</v>
      </c>
      <c r="G126" s="67">
        <v>76</v>
      </c>
      <c r="H126" s="67">
        <v>76</v>
      </c>
      <c r="I126" s="67">
        <v>80</v>
      </c>
    </row>
    <row r="127" spans="1:9" ht="16.2" thickBot="1" x14ac:dyDescent="0.35">
      <c r="A127" s="55"/>
      <c r="B127" s="4" t="s">
        <v>1</v>
      </c>
      <c r="C127" s="4" t="s">
        <v>2</v>
      </c>
      <c r="D127" s="4">
        <v>2019</v>
      </c>
      <c r="E127" s="65">
        <v>2020</v>
      </c>
      <c r="F127" s="4">
        <v>2021</v>
      </c>
      <c r="G127" s="65">
        <v>2022</v>
      </c>
      <c r="H127" s="4">
        <v>2023</v>
      </c>
      <c r="I127" s="56">
        <v>2024</v>
      </c>
    </row>
    <row r="128" spans="1:9" x14ac:dyDescent="0.3">
      <c r="A128" s="7" t="s">
        <v>62</v>
      </c>
      <c r="B128" s="8"/>
      <c r="C128" s="57"/>
      <c r="D128" s="37"/>
      <c r="E128" s="37"/>
      <c r="F128" s="37"/>
      <c r="G128" s="37"/>
      <c r="H128" s="37"/>
      <c r="I128" s="37"/>
    </row>
    <row r="129" spans="1:9" x14ac:dyDescent="0.3">
      <c r="A129" s="58" t="s">
        <v>82</v>
      </c>
      <c r="B129" s="19" t="s">
        <v>5</v>
      </c>
      <c r="C129" s="19" t="s">
        <v>6</v>
      </c>
      <c r="D129" s="61">
        <v>2</v>
      </c>
      <c r="E129" s="61">
        <v>3</v>
      </c>
      <c r="F129" s="61">
        <v>3</v>
      </c>
      <c r="G129" s="61">
        <v>3</v>
      </c>
      <c r="H129" s="61">
        <v>3</v>
      </c>
      <c r="I129" s="61">
        <v>4</v>
      </c>
    </row>
    <row r="130" spans="1:9" x14ac:dyDescent="0.3">
      <c r="A130" s="58" t="s">
        <v>82</v>
      </c>
      <c r="B130" s="19" t="s">
        <v>5</v>
      </c>
      <c r="C130" s="19" t="s">
        <v>11</v>
      </c>
      <c r="D130" s="61">
        <v>2</v>
      </c>
      <c r="E130" s="61">
        <v>2</v>
      </c>
      <c r="F130" s="61">
        <v>3</v>
      </c>
      <c r="G130" s="61">
        <v>3</v>
      </c>
      <c r="H130" s="61">
        <v>3</v>
      </c>
      <c r="I130" s="61">
        <v>3</v>
      </c>
    </row>
    <row r="131" spans="1:9" x14ac:dyDescent="0.3">
      <c r="A131" s="58" t="s">
        <v>82</v>
      </c>
      <c r="B131" s="19" t="s">
        <v>5</v>
      </c>
      <c r="C131" s="19" t="s">
        <v>7</v>
      </c>
      <c r="D131" s="63"/>
      <c r="E131" s="63"/>
      <c r="F131" s="66"/>
      <c r="G131" s="66"/>
      <c r="H131" s="66"/>
      <c r="I131" s="66"/>
    </row>
    <row r="132" spans="1:9" x14ac:dyDescent="0.3">
      <c r="A132" s="58" t="s">
        <v>82</v>
      </c>
      <c r="B132" s="19" t="s">
        <v>5</v>
      </c>
      <c r="C132" s="19" t="s">
        <v>15</v>
      </c>
      <c r="D132" s="61">
        <v>3</v>
      </c>
      <c r="E132" s="68">
        <v>3</v>
      </c>
      <c r="F132" s="68">
        <v>3</v>
      </c>
      <c r="G132" s="68">
        <v>3</v>
      </c>
      <c r="H132" s="68">
        <v>3</v>
      </c>
      <c r="I132" s="61">
        <v>3</v>
      </c>
    </row>
    <row r="133" spans="1:9" x14ac:dyDescent="0.3">
      <c r="A133" s="58" t="s">
        <v>82</v>
      </c>
      <c r="B133" s="19" t="s">
        <v>5</v>
      </c>
      <c r="C133" s="19" t="s">
        <v>9</v>
      </c>
      <c r="D133" s="63"/>
      <c r="E133" s="63"/>
      <c r="F133" s="66"/>
      <c r="G133" s="66"/>
      <c r="H133" s="66"/>
      <c r="I133" s="66"/>
    </row>
    <row r="134" spans="1:9" x14ac:dyDescent="0.3">
      <c r="A134" s="58" t="s">
        <v>82</v>
      </c>
      <c r="B134" s="19" t="s">
        <v>5</v>
      </c>
      <c r="C134" s="19" t="s">
        <v>20</v>
      </c>
      <c r="D134" s="61">
        <v>3</v>
      </c>
      <c r="E134" s="68">
        <v>3</v>
      </c>
      <c r="F134" s="69">
        <v>3</v>
      </c>
      <c r="G134" s="69">
        <v>4</v>
      </c>
      <c r="H134" s="69">
        <v>4</v>
      </c>
      <c r="I134" s="67">
        <v>4</v>
      </c>
    </row>
    <row r="135" spans="1:9" ht="16.2" thickBot="1" x14ac:dyDescent="0.35">
      <c r="A135" s="58" t="s">
        <v>82</v>
      </c>
      <c r="B135" s="19" t="s">
        <v>5</v>
      </c>
      <c r="C135" s="19" t="s">
        <v>77</v>
      </c>
      <c r="D135" s="61">
        <v>5</v>
      </c>
      <c r="E135" s="68">
        <v>5</v>
      </c>
      <c r="F135" s="69">
        <v>6</v>
      </c>
      <c r="G135" s="69">
        <v>6</v>
      </c>
      <c r="H135" s="69">
        <v>6</v>
      </c>
      <c r="I135" s="67">
        <v>6</v>
      </c>
    </row>
    <row r="136" spans="1:9" ht="16.2" thickBot="1" x14ac:dyDescent="0.35">
      <c r="A136" s="55"/>
      <c r="B136" s="4" t="s">
        <v>1</v>
      </c>
      <c r="C136" s="4" t="s">
        <v>2</v>
      </c>
      <c r="D136" s="4">
        <v>2019</v>
      </c>
      <c r="E136" s="65">
        <v>2020</v>
      </c>
      <c r="F136" s="4">
        <v>2021</v>
      </c>
      <c r="G136" s="65">
        <v>2022</v>
      </c>
      <c r="H136" s="4">
        <v>2023</v>
      </c>
      <c r="I136" s="56">
        <v>2024</v>
      </c>
    </row>
    <row r="137" spans="1:9" x14ac:dyDescent="0.3">
      <c r="A137" s="7" t="s">
        <v>83</v>
      </c>
      <c r="B137" s="8"/>
      <c r="C137" s="57"/>
      <c r="D137" s="37"/>
      <c r="E137" s="37"/>
      <c r="F137" s="37"/>
      <c r="G137" s="37"/>
      <c r="H137" s="37"/>
      <c r="I137" s="37"/>
    </row>
    <row r="138" spans="1:9" x14ac:dyDescent="0.3">
      <c r="A138" s="58" t="s">
        <v>84</v>
      </c>
      <c r="B138" s="19" t="s">
        <v>5</v>
      </c>
      <c r="C138" s="19" t="s">
        <v>6</v>
      </c>
      <c r="D138" s="61">
        <v>8</v>
      </c>
      <c r="E138" s="61">
        <v>8</v>
      </c>
      <c r="F138" s="61">
        <v>7</v>
      </c>
      <c r="G138" s="61">
        <v>9</v>
      </c>
      <c r="H138" s="61">
        <v>9</v>
      </c>
      <c r="I138" s="61">
        <v>11</v>
      </c>
    </row>
    <row r="139" spans="1:9" x14ac:dyDescent="0.3">
      <c r="A139" s="58" t="s">
        <v>84</v>
      </c>
      <c r="B139" s="19" t="s">
        <v>5</v>
      </c>
      <c r="C139" s="19" t="s">
        <v>11</v>
      </c>
      <c r="D139" s="61">
        <v>10</v>
      </c>
      <c r="E139" s="61">
        <v>10</v>
      </c>
      <c r="F139" s="61">
        <v>10</v>
      </c>
      <c r="G139" s="61">
        <v>11</v>
      </c>
      <c r="H139" s="61">
        <v>11</v>
      </c>
      <c r="I139" s="61">
        <v>13</v>
      </c>
    </row>
    <row r="140" spans="1:9" x14ac:dyDescent="0.3">
      <c r="A140" s="58" t="s">
        <v>84</v>
      </c>
      <c r="B140" s="19" t="s">
        <v>5</v>
      </c>
      <c r="C140" s="19" t="s">
        <v>7</v>
      </c>
      <c r="D140" s="63"/>
      <c r="E140" s="63"/>
      <c r="F140" s="66"/>
      <c r="G140" s="66"/>
      <c r="H140" s="66"/>
      <c r="I140" s="66"/>
    </row>
    <row r="141" spans="1:9" x14ac:dyDescent="0.3">
      <c r="A141" s="58" t="s">
        <v>84</v>
      </c>
      <c r="B141" s="19" t="s">
        <v>5</v>
      </c>
      <c r="C141" s="19" t="s">
        <v>15</v>
      </c>
      <c r="D141" s="61">
        <v>7</v>
      </c>
      <c r="E141" s="61">
        <v>7</v>
      </c>
      <c r="F141" s="61">
        <v>8</v>
      </c>
      <c r="G141" s="61">
        <v>9</v>
      </c>
      <c r="H141" s="61">
        <v>9</v>
      </c>
      <c r="I141" s="61">
        <v>10</v>
      </c>
    </row>
    <row r="142" spans="1:9" x14ac:dyDescent="0.3">
      <c r="A142" s="58" t="s">
        <v>84</v>
      </c>
      <c r="B142" s="19" t="s">
        <v>5</v>
      </c>
      <c r="C142" s="19" t="s">
        <v>9</v>
      </c>
      <c r="D142" s="63"/>
      <c r="E142" s="63"/>
      <c r="F142" s="66"/>
      <c r="G142" s="66"/>
      <c r="H142" s="66"/>
      <c r="I142" s="66"/>
    </row>
    <row r="143" spans="1:9" x14ac:dyDescent="0.3">
      <c r="A143" s="58" t="s">
        <v>84</v>
      </c>
      <c r="B143" s="19" t="s">
        <v>5</v>
      </c>
      <c r="C143" s="19" t="s">
        <v>20</v>
      </c>
      <c r="D143" s="61">
        <v>8</v>
      </c>
      <c r="E143" s="67">
        <v>8</v>
      </c>
      <c r="F143" s="67">
        <v>8</v>
      </c>
      <c r="G143" s="67">
        <v>8</v>
      </c>
      <c r="H143" s="67">
        <v>8</v>
      </c>
      <c r="I143" s="67">
        <v>10</v>
      </c>
    </row>
    <row r="144" spans="1:9" ht="16.2" thickBot="1" x14ac:dyDescent="0.35">
      <c r="A144" s="58" t="s">
        <v>84</v>
      </c>
      <c r="B144" s="19" t="s">
        <v>5</v>
      </c>
      <c r="C144" s="19" t="s">
        <v>77</v>
      </c>
      <c r="D144" s="61">
        <v>19</v>
      </c>
      <c r="E144" s="67">
        <v>21</v>
      </c>
      <c r="F144" s="67">
        <v>21</v>
      </c>
      <c r="G144" s="67">
        <v>23</v>
      </c>
      <c r="H144" s="67">
        <v>23</v>
      </c>
      <c r="I144" s="67">
        <v>27</v>
      </c>
    </row>
    <row r="145" spans="1:9" ht="16.2" thickBot="1" x14ac:dyDescent="0.35">
      <c r="A145" s="55"/>
      <c r="B145" s="4" t="s">
        <v>1</v>
      </c>
      <c r="C145" s="4" t="s">
        <v>2</v>
      </c>
      <c r="D145" s="4">
        <v>2018</v>
      </c>
      <c r="E145" s="65">
        <v>2019</v>
      </c>
      <c r="F145" s="4">
        <v>2020</v>
      </c>
      <c r="G145" s="65">
        <v>2021</v>
      </c>
      <c r="H145" s="4">
        <v>2022</v>
      </c>
      <c r="I145" s="56">
        <v>2023</v>
      </c>
    </row>
    <row r="146" spans="1:9" x14ac:dyDescent="0.3">
      <c r="A146" s="7" t="s">
        <v>85</v>
      </c>
      <c r="B146" s="8"/>
      <c r="C146" s="57"/>
      <c r="D146" s="37"/>
      <c r="E146" s="37"/>
      <c r="F146" s="37"/>
      <c r="G146" s="37"/>
      <c r="H146" s="37"/>
      <c r="I146" s="37"/>
    </row>
    <row r="147" spans="1:9" x14ac:dyDescent="0.3">
      <c r="A147" s="58" t="s">
        <v>86</v>
      </c>
      <c r="B147" s="19" t="s">
        <v>87</v>
      </c>
      <c r="C147" s="19" t="s">
        <v>11</v>
      </c>
      <c r="D147" s="70">
        <f>4044915/8806907</f>
        <v>0.45928894219048755</v>
      </c>
      <c r="E147" s="70">
        <f>4097064/8844910</f>
        <v>0.46321149678176488</v>
      </c>
      <c r="F147" s="70">
        <f>4083831/8897168</f>
        <v>0.4590034716664898</v>
      </c>
      <c r="G147" s="70">
        <f>4181314/8981008</f>
        <v>0.4655729067383082</v>
      </c>
      <c r="H147" s="70">
        <f>4180095/9047230</f>
        <v>0.46203036730579417</v>
      </c>
      <c r="I147" s="70">
        <f>4055620/8975321</f>
        <v>0.45186350438051187</v>
      </c>
    </row>
    <row r="148" spans="1:9" x14ac:dyDescent="0.3">
      <c r="A148" s="58" t="s">
        <v>86</v>
      </c>
      <c r="B148" s="19" t="s">
        <v>87</v>
      </c>
      <c r="C148" s="19" t="s">
        <v>15</v>
      </c>
      <c r="D148" s="70">
        <f>2586969/4340537</f>
        <v>0.5960020614960776</v>
      </c>
      <c r="E148" s="70">
        <f>2548857/4352306</f>
        <v>0.58563368476389299</v>
      </c>
      <c r="F148" s="70">
        <f>2500129/4366532</f>
        <v>0.57256628372355911</v>
      </c>
      <c r="G148" s="70">
        <f>2511952/4382788</f>
        <v>0.57314020208141481</v>
      </c>
      <c r="H148" s="70">
        <f>2507871/4394408</f>
        <v>0.57069598453307024</v>
      </c>
      <c r="I148" s="70">
        <f>2530997/4398474</f>
        <v>0.57542615916338258</v>
      </c>
    </row>
    <row r="149" spans="1:9" x14ac:dyDescent="0.3">
      <c r="A149" s="58" t="s">
        <v>86</v>
      </c>
      <c r="B149" s="19" t="s">
        <v>87</v>
      </c>
      <c r="C149" s="19" t="s">
        <v>20</v>
      </c>
      <c r="D149" s="70">
        <f>517279/1803770</f>
        <v>0.28677658459781458</v>
      </c>
      <c r="E149" s="70">
        <f>522480/1816258</f>
        <v>0.28766838191490418</v>
      </c>
      <c r="F149" s="70">
        <f>513935/1835769</f>
        <v>0.27995624721846812</v>
      </c>
      <c r="G149" s="70">
        <f>513911/1859316</f>
        <v>0.27639787965036605</v>
      </c>
      <c r="H149" s="70">
        <f>509864/1859646</f>
        <v>0.27417261134646054</v>
      </c>
      <c r="I149" s="70">
        <f>531173/1862204</f>
        <v>0.28523888897242194</v>
      </c>
    </row>
    <row r="150" spans="1:9" x14ac:dyDescent="0.3">
      <c r="A150" s="58" t="s">
        <v>86</v>
      </c>
      <c r="B150" s="19" t="s">
        <v>87</v>
      </c>
      <c r="C150" s="19" t="s">
        <v>77</v>
      </c>
      <c r="D150" s="70">
        <v>0.45440000000000003</v>
      </c>
      <c r="E150" s="70">
        <v>0.44450000000000001</v>
      </c>
      <c r="F150" s="70">
        <v>0.44</v>
      </c>
      <c r="G150" s="70">
        <v>0.43530000000000002</v>
      </c>
      <c r="H150" s="70">
        <f>171756808/398764266</f>
        <v>0.43072266660924929</v>
      </c>
      <c r="I150" s="70">
        <f>171822325/403488432</f>
        <v>0.42584201026115165</v>
      </c>
    </row>
    <row r="151" spans="1:9" x14ac:dyDescent="0.3">
      <c r="A151" s="58" t="s">
        <v>88</v>
      </c>
      <c r="B151" s="19" t="s">
        <v>87</v>
      </c>
      <c r="C151" s="19" t="s">
        <v>11</v>
      </c>
      <c r="D151" s="70">
        <f>3872593/8806907</f>
        <v>0.43972225436239987</v>
      </c>
      <c r="E151" s="70">
        <f>3877578/8844910</f>
        <v>0.43839654671443801</v>
      </c>
      <c r="F151" s="70">
        <f>3938644/8897168</f>
        <v>0.44268513306706136</v>
      </c>
      <c r="G151" s="70">
        <f>3932278/8981008</f>
        <v>0.43784372533684413</v>
      </c>
      <c r="H151" s="70">
        <f>3963980/9047230</f>
        <v>0.43814294540981052</v>
      </c>
      <c r="I151" s="70">
        <f>4016352/8975321</f>
        <v>0.44748839623674741</v>
      </c>
    </row>
    <row r="152" spans="1:9" x14ac:dyDescent="0.3">
      <c r="A152" s="58" t="s">
        <v>88</v>
      </c>
      <c r="B152" s="19" t="s">
        <v>87</v>
      </c>
      <c r="C152" s="19" t="s">
        <v>15</v>
      </c>
      <c r="D152" s="72">
        <f>1528921/4340537</f>
        <v>0.35224236079544996</v>
      </c>
      <c r="E152" s="72">
        <f>1573095/4352306</f>
        <v>0.36143943004007528</v>
      </c>
      <c r="F152" s="72">
        <f>1652782/4366532</f>
        <v>0.37851136783149647</v>
      </c>
      <c r="G152" s="72">
        <f>1659280/4382788</f>
        <v>0.37859006641434628</v>
      </c>
      <c r="H152" s="72">
        <f>1680847/4394408</f>
        <v>0.38249680047915441</v>
      </c>
      <c r="I152" s="72">
        <f>1658977/4398474</f>
        <v>0.37717103704603006</v>
      </c>
    </row>
    <row r="153" spans="1:9" x14ac:dyDescent="0.3">
      <c r="A153" s="58" t="s">
        <v>88</v>
      </c>
      <c r="B153" s="19" t="s">
        <v>87</v>
      </c>
      <c r="C153" s="19" t="s">
        <v>20</v>
      </c>
      <c r="D153" s="72">
        <f>1142586/1803770</f>
        <v>0.63344328822410845</v>
      </c>
      <c r="E153" s="72">
        <f>1122526/1816258</f>
        <v>0.61804325156448037</v>
      </c>
      <c r="F153" s="72">
        <f>1144445/1835769</f>
        <v>0.62341449278204397</v>
      </c>
      <c r="G153" s="72">
        <f>1164755/1859316</f>
        <v>0.62644273485518331</v>
      </c>
      <c r="H153" s="72">
        <f>1179145/1859646</f>
        <v>0.63406960249423816</v>
      </c>
      <c r="I153" s="72">
        <f>1151519/1862204</f>
        <v>0.61836350904626991</v>
      </c>
    </row>
    <row r="154" spans="1:9" x14ac:dyDescent="0.3">
      <c r="A154" s="58" t="s">
        <v>88</v>
      </c>
      <c r="B154" s="19" t="s">
        <v>87</v>
      </c>
      <c r="C154" s="19" t="s">
        <v>77</v>
      </c>
      <c r="D154" s="72">
        <f>190751380/388257122</f>
        <v>0.49130168950255598</v>
      </c>
      <c r="E154" s="72">
        <f>196005040/391081770</f>
        <v>0.50118684898045751</v>
      </c>
      <c r="F154" s="72">
        <f>200261329/394025595</f>
        <v>0.50824446823054725</v>
      </c>
      <c r="G154" s="72">
        <f>203826308/396362038</f>
        <v>0.51424275904041039</v>
      </c>
      <c r="H154" s="72">
        <f>207056465/398764266</f>
        <v>0.51924528513294621</v>
      </c>
      <c r="I154" s="72">
        <f>211832007/403488432</f>
        <v>0.52500143795944065</v>
      </c>
    </row>
    <row r="155" spans="1:9" x14ac:dyDescent="0.3">
      <c r="A155" s="58" t="s">
        <v>89</v>
      </c>
      <c r="B155" s="19" t="s">
        <v>87</v>
      </c>
      <c r="C155" s="19" t="s">
        <v>11</v>
      </c>
      <c r="D155" s="72">
        <f>888963/8806907</f>
        <v>0.10093929684962041</v>
      </c>
      <c r="E155" s="72">
        <f>870267/8844910</f>
        <v>9.83918434444217E-2</v>
      </c>
      <c r="F155" s="72">
        <f>874692/8897168</f>
        <v>9.8311282871133832E-2</v>
      </c>
      <c r="G155" s="72">
        <f>867415/8981008</f>
        <v>9.6583256578771565E-2</v>
      </c>
      <c r="H155" s="72">
        <f>903155/9047230</f>
        <v>9.9826687284395338E-2</v>
      </c>
      <c r="I155" s="72">
        <f>903349/8975321</f>
        <v>0.10064809938274075</v>
      </c>
    </row>
    <row r="156" spans="1:9" x14ac:dyDescent="0.3">
      <c r="A156" s="58" t="s">
        <v>89</v>
      </c>
      <c r="B156" s="19" t="s">
        <v>87</v>
      </c>
      <c r="C156" s="19" t="s">
        <v>15</v>
      </c>
      <c r="D156" s="70">
        <f>224124/4340537</f>
        <v>5.1635085704833293E-2</v>
      </c>
      <c r="E156" s="70">
        <f>230353/4352306</f>
        <v>5.292665543277518E-2</v>
      </c>
      <c r="F156" s="70">
        <f>213621/4366532</f>
        <v>4.8922348444944412E-2</v>
      </c>
      <c r="G156" s="70">
        <f>211556/4382788</f>
        <v>4.8269731504238855E-2</v>
      </c>
      <c r="H156" s="70">
        <f>205690/4394408</f>
        <v>4.6807214987775375E-2</v>
      </c>
      <c r="I156" s="70">
        <f>208501/4398474</f>
        <v>4.7403031142164306E-2</v>
      </c>
    </row>
    <row r="157" spans="1:9" x14ac:dyDescent="0.3">
      <c r="A157" s="58" t="s">
        <v>89</v>
      </c>
      <c r="B157" s="19" t="s">
        <v>87</v>
      </c>
      <c r="C157" s="19" t="s">
        <v>20</v>
      </c>
      <c r="D157" s="73">
        <f>143905/1803770</f>
        <v>7.9780127178077032E-2</v>
      </c>
      <c r="E157" s="70">
        <f>171252/1816258</f>
        <v>9.4288366520615466E-2</v>
      </c>
      <c r="F157" s="74">
        <f>177390/1835769</f>
        <v>9.6629804730333724E-2</v>
      </c>
      <c r="G157" s="72">
        <f>180650/1859316</f>
        <v>9.7159385494450648E-2</v>
      </c>
      <c r="H157" s="72">
        <f>170637/1859646</f>
        <v>9.1757786159301288E-2</v>
      </c>
      <c r="I157" s="72">
        <f>179512/1862204</f>
        <v>9.6397601981308173E-2</v>
      </c>
    </row>
    <row r="158" spans="1:9" ht="16.2" thickBot="1" x14ac:dyDescent="0.35">
      <c r="A158" s="58" t="s">
        <v>89</v>
      </c>
      <c r="B158" s="19" t="s">
        <v>87</v>
      </c>
      <c r="C158" s="19" t="s">
        <v>77</v>
      </c>
      <c r="D158" s="75">
        <f>21059272/391081770</f>
        <v>5.3848769274006301E-2</v>
      </c>
      <c r="E158" s="76">
        <f>21236131/391081770</f>
        <v>5.4300999507085182E-2</v>
      </c>
      <c r="F158" s="74">
        <f>20389602/394025595</f>
        <v>5.1746897304983448E-2</v>
      </c>
      <c r="G158" s="72">
        <f>20016933/396362038</f>
        <v>5.0501640119228572E-2</v>
      </c>
      <c r="H158" s="72">
        <f>19950993/398764266</f>
        <v>5.0032048257804523E-2</v>
      </c>
      <c r="I158" s="72">
        <f>19834101/403488432</f>
        <v>4.9156554257793444E-2</v>
      </c>
    </row>
    <row r="159" spans="1:9" ht="16.2" thickBot="1" x14ac:dyDescent="0.35">
      <c r="A159" s="55"/>
      <c r="B159" s="4" t="s">
        <v>1</v>
      </c>
      <c r="C159" s="4" t="s">
        <v>2</v>
      </c>
      <c r="D159" s="4">
        <v>2017</v>
      </c>
      <c r="E159" s="65">
        <v>2018</v>
      </c>
      <c r="F159" s="4">
        <v>2019</v>
      </c>
      <c r="G159" s="65">
        <v>2020</v>
      </c>
      <c r="H159" s="4">
        <v>2021</v>
      </c>
      <c r="I159" s="56">
        <v>2022</v>
      </c>
    </row>
    <row r="160" spans="1:9" x14ac:dyDescent="0.3">
      <c r="A160" s="7" t="s">
        <v>90</v>
      </c>
      <c r="B160" s="8"/>
      <c r="C160" s="57"/>
      <c r="D160" s="37"/>
      <c r="E160" s="37"/>
      <c r="F160" s="37"/>
      <c r="G160" s="37"/>
      <c r="H160" s="37"/>
      <c r="I160" s="37"/>
    </row>
    <row r="161" spans="1:9" x14ac:dyDescent="0.3">
      <c r="A161" s="58" t="s">
        <v>91</v>
      </c>
      <c r="B161" s="19" t="s">
        <v>87</v>
      </c>
      <c r="C161" s="19" t="s">
        <v>11</v>
      </c>
      <c r="D161" s="70">
        <v>0.90610000000000002</v>
      </c>
      <c r="E161" s="70">
        <v>0.90629999999999999</v>
      </c>
      <c r="F161" s="70">
        <v>0.9204</v>
      </c>
      <c r="G161" s="70">
        <v>0.91090000000000004</v>
      </c>
      <c r="H161" s="71"/>
      <c r="I161" s="70">
        <v>0.92010000000000003</v>
      </c>
    </row>
    <row r="162" spans="1:9" x14ac:dyDescent="0.3">
      <c r="A162" s="58" t="s">
        <v>91</v>
      </c>
      <c r="B162" s="19" t="s">
        <v>87</v>
      </c>
      <c r="C162" s="19" t="s">
        <v>15</v>
      </c>
      <c r="D162" s="70">
        <v>0.92259999999999998</v>
      </c>
      <c r="E162" s="70">
        <v>0.89910000000000001</v>
      </c>
      <c r="F162" s="70">
        <v>0.88859999999999995</v>
      </c>
      <c r="G162" s="70">
        <v>0.92900000000000005</v>
      </c>
      <c r="H162" s="71"/>
      <c r="I162" s="70">
        <v>0.9244</v>
      </c>
    </row>
    <row r="163" spans="1:9" x14ac:dyDescent="0.3">
      <c r="A163" s="58" t="s">
        <v>91</v>
      </c>
      <c r="B163" s="19" t="s">
        <v>87</v>
      </c>
      <c r="C163" s="19" t="s">
        <v>20</v>
      </c>
      <c r="D163" s="70">
        <v>0.86170000000000002</v>
      </c>
      <c r="E163" s="70">
        <v>0.85719999999999996</v>
      </c>
      <c r="F163" s="70">
        <v>0.86119999999999997</v>
      </c>
      <c r="G163" s="70">
        <v>0.86250000000000004</v>
      </c>
      <c r="H163" s="71"/>
      <c r="I163" s="70">
        <v>0.87519999999999998</v>
      </c>
    </row>
    <row r="164" spans="1:9" x14ac:dyDescent="0.3">
      <c r="A164" s="58" t="s">
        <v>91</v>
      </c>
      <c r="B164" s="19" t="s">
        <v>87</v>
      </c>
      <c r="C164" s="19" t="s">
        <v>77</v>
      </c>
      <c r="D164" s="70">
        <v>0.78620000000000001</v>
      </c>
      <c r="E164" s="70">
        <v>0.79359999999999997</v>
      </c>
      <c r="F164" s="70">
        <v>0.80169999999999997</v>
      </c>
      <c r="G164" s="70">
        <v>0.8095</v>
      </c>
      <c r="H164" s="71"/>
      <c r="I164" s="70">
        <v>0.81699999999999995</v>
      </c>
    </row>
  </sheetData>
  <mergeCells count="4">
    <mergeCell ref="A1:I1"/>
    <mergeCell ref="A9:I9"/>
    <mergeCell ref="A93:I93"/>
    <mergeCell ref="A28:I28"/>
  </mergeCells>
  <phoneticPr fontId="8" type="noConversion"/>
  <pageMargins left="0.7" right="0.7" top="0.75" bottom="0.75" header="0.3" footer="0.3"/>
  <pageSetup scale="64" fitToHeight="0" orientation="portrait" r:id="rId1"/>
  <rowBreaks count="2" manualBreakCount="2">
    <brk id="65" max="16383" man="1"/>
    <brk id="1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Safety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Siouxland Cares</dc:creator>
  <cp:lastModifiedBy>Rachel Lundgren</cp:lastModifiedBy>
  <cp:lastPrinted>2024-09-25T01:38:24Z</cp:lastPrinted>
  <dcterms:created xsi:type="dcterms:W3CDTF">2021-11-08T18:39:37Z</dcterms:created>
  <dcterms:modified xsi:type="dcterms:W3CDTF">2024-09-25T01:38:50Z</dcterms:modified>
</cp:coreProperties>
</file>